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.2013" sheetId="5" r:id="rId1"/>
    <sheet name="01.11.2013" sheetId="1" r:id="rId2"/>
    <sheet name="Лист1 (2)" sheetId="4" r:id="rId3"/>
  </sheets>
  <calcPr calcId="114210"/>
</workbook>
</file>

<file path=xl/calcChain.xml><?xml version="1.0" encoding="utf-8"?>
<calcChain xmlns="http://schemas.openxmlformats.org/spreadsheetml/2006/main">
  <c r="C11" i="5"/>
  <c r="C23"/>
  <c r="C8"/>
  <c r="C54"/>
  <c r="C37"/>
  <c r="C7"/>
  <c r="D23"/>
  <c r="D8"/>
  <c r="E8"/>
  <c r="F25"/>
  <c r="F33"/>
  <c r="F24"/>
  <c r="F23"/>
  <c r="F12"/>
  <c r="F11"/>
  <c r="F8"/>
  <c r="D11"/>
  <c r="E11"/>
  <c r="D9"/>
  <c r="E9"/>
  <c r="F10"/>
  <c r="F9"/>
  <c r="C9"/>
  <c r="D55"/>
  <c r="D63"/>
  <c r="D57"/>
  <c r="D60"/>
  <c r="F56"/>
  <c r="F47"/>
  <c r="F50"/>
  <c r="F49"/>
  <c r="F48"/>
  <c r="F52"/>
  <c r="C27"/>
  <c r="F30"/>
  <c r="F31"/>
  <c r="D27"/>
  <c r="D32"/>
  <c r="F19"/>
  <c r="F20"/>
  <c r="F22"/>
  <c r="F21"/>
  <c r="F15"/>
  <c r="F16"/>
  <c r="F18"/>
  <c r="F17"/>
  <c r="F14"/>
  <c r="F13"/>
  <c r="F26"/>
  <c r="F27"/>
  <c r="F28"/>
  <c r="F29"/>
  <c r="F32"/>
  <c r="F34"/>
  <c r="D13"/>
  <c r="E13"/>
  <c r="E23"/>
  <c r="C13"/>
  <c r="F55"/>
  <c r="F57"/>
  <c r="F58"/>
  <c r="F59"/>
  <c r="F60"/>
  <c r="F61"/>
  <c r="F62"/>
  <c r="F63"/>
  <c r="F64"/>
  <c r="F65"/>
  <c r="F66"/>
  <c r="F67"/>
  <c r="F39"/>
  <c r="F40"/>
  <c r="F41"/>
  <c r="F43"/>
  <c r="F44"/>
  <c r="F46"/>
  <c r="F51"/>
  <c r="F53"/>
  <c r="E38"/>
  <c r="F42"/>
  <c r="C38"/>
  <c r="E54"/>
  <c r="D54"/>
  <c r="F36"/>
  <c r="F35"/>
  <c r="E35"/>
  <c r="D35"/>
  <c r="C35"/>
  <c r="D68" i="1"/>
  <c r="F76"/>
  <c r="C9"/>
  <c r="C12"/>
  <c r="C35"/>
  <c r="C18"/>
  <c r="C8"/>
  <c r="C7"/>
  <c r="C42"/>
  <c r="C38"/>
  <c r="C68"/>
  <c r="C84"/>
  <c r="C67"/>
  <c r="F83"/>
  <c r="F78"/>
  <c r="F79"/>
  <c r="F80"/>
  <c r="F81"/>
  <c r="F77"/>
  <c r="F71"/>
  <c r="F72"/>
  <c r="F73"/>
  <c r="F74"/>
  <c r="F75"/>
  <c r="F70"/>
  <c r="F69"/>
  <c r="F105"/>
  <c r="F104"/>
  <c r="F101"/>
  <c r="F100"/>
  <c r="F95"/>
  <c r="F89"/>
  <c r="F88"/>
  <c r="F87"/>
  <c r="F46"/>
  <c r="F33"/>
  <c r="F32"/>
  <c r="F26"/>
  <c r="F27"/>
  <c r="F28"/>
  <c r="F29"/>
  <c r="F30"/>
  <c r="F31"/>
  <c r="F22"/>
  <c r="F23"/>
  <c r="F24"/>
  <c r="F25"/>
  <c r="F21"/>
  <c r="F18"/>
  <c r="F19"/>
  <c r="F20"/>
  <c r="F34"/>
  <c r="F35"/>
  <c r="F36"/>
  <c r="F37"/>
  <c r="E68"/>
  <c r="F58"/>
  <c r="F59"/>
  <c r="F60"/>
  <c r="F61"/>
  <c r="F62"/>
  <c r="F63"/>
  <c r="F64"/>
  <c r="D57"/>
  <c r="D9"/>
  <c r="H92" i="4"/>
  <c r="H91"/>
  <c r="H90"/>
  <c r="H89"/>
  <c r="C89"/>
  <c r="H88"/>
  <c r="C88"/>
  <c r="H87"/>
  <c r="C87"/>
  <c r="H86"/>
  <c r="H85"/>
  <c r="H84"/>
  <c r="H83"/>
  <c r="H82"/>
  <c r="C82"/>
  <c r="C68"/>
  <c r="C66"/>
  <c r="H81"/>
  <c r="H80"/>
  <c r="C80"/>
  <c r="H79"/>
  <c r="H78"/>
  <c r="C78"/>
  <c r="H77"/>
  <c r="H76"/>
  <c r="H75"/>
  <c r="H74"/>
  <c r="H73"/>
  <c r="H72"/>
  <c r="H71"/>
  <c r="H70"/>
  <c r="H68"/>
  <c r="H66"/>
  <c r="H69"/>
  <c r="G68"/>
  <c r="G66"/>
  <c r="F68"/>
  <c r="F66"/>
  <c r="E68"/>
  <c r="D68"/>
  <c r="H67"/>
  <c r="E66"/>
  <c r="D66"/>
  <c r="H65"/>
  <c r="H64"/>
  <c r="H63"/>
  <c r="H62"/>
  <c r="H61"/>
  <c r="H60"/>
  <c r="G60"/>
  <c r="F60"/>
  <c r="E60"/>
  <c r="D60"/>
  <c r="C60"/>
  <c r="H59"/>
  <c r="H57"/>
  <c r="C57"/>
  <c r="H56"/>
  <c r="H55"/>
  <c r="H54"/>
  <c r="C54"/>
  <c r="H53"/>
  <c r="H52"/>
  <c r="H51"/>
  <c r="H50"/>
  <c r="H49"/>
  <c r="H48"/>
  <c r="H47"/>
  <c r="H46"/>
  <c r="H45"/>
  <c r="H44"/>
  <c r="C44"/>
  <c r="C35"/>
  <c r="H43"/>
  <c r="H42"/>
  <c r="H41"/>
  <c r="H40"/>
  <c r="H39"/>
  <c r="C39"/>
  <c r="H38"/>
  <c r="H35"/>
  <c r="H37"/>
  <c r="H36"/>
  <c r="G35"/>
  <c r="F35"/>
  <c r="E35"/>
  <c r="D35"/>
  <c r="H34"/>
  <c r="H33"/>
  <c r="H32"/>
  <c r="C32"/>
  <c r="H31"/>
  <c r="C31"/>
  <c r="H30"/>
  <c r="H29"/>
  <c r="C29"/>
  <c r="H28"/>
  <c r="H27"/>
  <c r="H26"/>
  <c r="H25"/>
  <c r="H24"/>
  <c r="C24"/>
  <c r="H23"/>
  <c r="H22"/>
  <c r="G22"/>
  <c r="F22"/>
  <c r="E22"/>
  <c r="D22"/>
  <c r="C22"/>
  <c r="H21"/>
  <c r="H20"/>
  <c r="H19"/>
  <c r="H16"/>
  <c r="H12"/>
  <c r="H6"/>
  <c r="H18"/>
  <c r="H17"/>
  <c r="G16"/>
  <c r="F16"/>
  <c r="E16"/>
  <c r="D16"/>
  <c r="C16"/>
  <c r="C12"/>
  <c r="H15"/>
  <c r="H14"/>
  <c r="H13"/>
  <c r="G13"/>
  <c r="G12"/>
  <c r="F13"/>
  <c r="F12"/>
  <c r="E13"/>
  <c r="E12"/>
  <c r="D13"/>
  <c r="C13"/>
  <c r="D12"/>
  <c r="H11"/>
  <c r="H10"/>
  <c r="H9"/>
  <c r="H8"/>
  <c r="H7"/>
  <c r="G7"/>
  <c r="F7"/>
  <c r="F6"/>
  <c r="E7"/>
  <c r="E6"/>
  <c r="D7"/>
  <c r="D6"/>
  <c r="C7"/>
  <c r="F113" i="1"/>
  <c r="F112"/>
  <c r="F111"/>
  <c r="F110"/>
  <c r="F109"/>
  <c r="F108"/>
  <c r="F107"/>
  <c r="F106"/>
  <c r="F103"/>
  <c r="F102"/>
  <c r="F99"/>
  <c r="F98"/>
  <c r="F97"/>
  <c r="F96"/>
  <c r="F94"/>
  <c r="F93"/>
  <c r="F92"/>
  <c r="F91"/>
  <c r="F84"/>
  <c r="F90"/>
  <c r="F86"/>
  <c r="F85"/>
  <c r="E84"/>
  <c r="E67"/>
  <c r="D84"/>
  <c r="D67"/>
  <c r="F68"/>
  <c r="F66"/>
  <c r="E65"/>
  <c r="D65"/>
  <c r="C65"/>
  <c r="F57"/>
  <c r="F56"/>
  <c r="F55"/>
  <c r="F54"/>
  <c r="F53"/>
  <c r="F52"/>
  <c r="F51"/>
  <c r="F50"/>
  <c r="F49"/>
  <c r="F48"/>
  <c r="F47"/>
  <c r="F45"/>
  <c r="F44"/>
  <c r="F43"/>
  <c r="F42"/>
  <c r="F41"/>
  <c r="F40"/>
  <c r="F39"/>
  <c r="E38"/>
  <c r="D38"/>
  <c r="E18"/>
  <c r="D18"/>
  <c r="F17"/>
  <c r="F16"/>
  <c r="F15"/>
  <c r="F14"/>
  <c r="F13"/>
  <c r="E12"/>
  <c r="D12"/>
  <c r="F11"/>
  <c r="F10"/>
  <c r="E9"/>
  <c r="E8"/>
  <c r="F9"/>
  <c r="F12"/>
  <c r="D8"/>
  <c r="D7"/>
  <c r="F65"/>
  <c r="D38" i="5"/>
  <c r="F45"/>
  <c r="F38"/>
  <c r="D37"/>
  <c r="E37"/>
  <c r="F54"/>
  <c r="F38" i="1"/>
  <c r="F8"/>
  <c r="F7"/>
  <c r="E7"/>
  <c r="F67"/>
  <c r="C6" i="4"/>
  <c r="G6"/>
  <c r="D7" i="5"/>
  <c r="E7"/>
  <c r="F37"/>
  <c r="F7"/>
</calcChain>
</file>

<file path=xl/sharedStrings.xml><?xml version="1.0" encoding="utf-8"?>
<sst xmlns="http://schemas.openxmlformats.org/spreadsheetml/2006/main" count="293" uniqueCount="172">
  <si>
    <t>Подстатья КОСГУ</t>
  </si>
  <si>
    <t xml:space="preserve">Наименование подстатьи КОСГУ </t>
  </si>
  <si>
    <t>Объем финансирования учреждения в 2012 году, тыс. руб.</t>
  </si>
  <si>
    <t>Планируемый объем финансирования учреждения в 2013 году, тыс. руб.</t>
  </si>
  <si>
    <t>Затраты на оказание государственных услуг</t>
  </si>
  <si>
    <t>Затраты на содержание имущества</t>
  </si>
  <si>
    <t>Затраты на приобретение основных средств, срок полезного использования которых составляет более 12 месяцев</t>
  </si>
  <si>
    <t>Затраты на осуществление мероприятий в целях развития автономных учреждений</t>
  </si>
  <si>
    <t>Итого за 2013 год</t>
  </si>
  <si>
    <t>8=4+5+6+7</t>
  </si>
  <si>
    <t>ИТОГО</t>
  </si>
  <si>
    <t>Оплата труда и начисления на выплаты по оплате труда</t>
  </si>
  <si>
    <t>Заработная плата</t>
  </si>
  <si>
    <t>В т .ч. ФНД</t>
  </si>
  <si>
    <t>Прочие выплаты</t>
  </si>
  <si>
    <t>Начисления на выплаты по оплате труда</t>
  </si>
  <si>
    <t>Оплата работ, услуг</t>
  </si>
  <si>
    <t>Услуги связи:</t>
  </si>
  <si>
    <t>услуги телефонно-телеграфной, факсимильной, сотовой, пейджинговой связи, радиосвязи, интернет-провайдеров (в т.ч. плата за подключение и абонентское обслуживание в системе электронного документооборота)</t>
  </si>
  <si>
    <t>услуги почтовой связи (в т.ч. приобретение маркированных конвертов, почтовых марок и т.д.)</t>
  </si>
  <si>
    <t>Транспортные услуги:</t>
  </si>
  <si>
    <t>оплата проезда к месту служебной командировки и обратно к месту постоянной работы</t>
  </si>
  <si>
    <t>оплата услуг по пассажирским перевозкам (в т.ч. обеспечение проездными документами (возмещение указанных расходов))</t>
  </si>
  <si>
    <t xml:space="preserve">оплата услуг по грузовым перевозкам </t>
  </si>
  <si>
    <t>Коммунальные услуги</t>
  </si>
  <si>
    <t>Арендная плата за пользование имуществом </t>
  </si>
  <si>
    <t>Работы, услуги по содержанию имущества: </t>
  </si>
  <si>
    <t>услуги по содержанию, ремонту и техническому обслуживанию жилых и нежилых помещений (долевое участие)</t>
  </si>
  <si>
    <t>уборка (вывоз) снега, мусора, твердых бытовых отходов, медицинских отходов</t>
  </si>
  <si>
    <t>благоустройство территории (в. т.ч. рубка деревьев)</t>
  </si>
  <si>
    <t>дезинфекция, дезинсекция, дератизация, газация</t>
  </si>
  <si>
    <t>санитарно-гигиеническое обслуживание нефинансовых активов, мойка и чистка (химчистка) имущества (транспорта, помещений, окон и т.д.), натирка полов, замазка, оклейка окон, обслуживание ковровых покрытий</t>
  </si>
  <si>
    <t>прачечные услуги (в т.ч. камерная обработка белья)</t>
  </si>
  <si>
    <t>противопожарные мероприятия, связанные с содержанием имущества (огнезащитная обработка, зарядка огнетушителей, электроизмерительные работы и т.д.)</t>
  </si>
  <si>
    <t>пусконаладочные работы</t>
  </si>
  <si>
    <t xml:space="preserve">техническое обслуживание, обследование технического состояния (аттестация) объектов нефинансовых активов (транспорта, помещений, офисной техники и т.д.), энергетическое обследование, государственная поверка, паспортизация, клеймение средств измерения </t>
  </si>
  <si>
    <t>ремонт (текущий и капитальный) и реставрация нефинансовых активов (транспорта, помещений, офисной техники, охранной, пожарной сигнализации, системы вентиляции и т.д.),проведение некапитальной перепланировки помещений</t>
  </si>
  <si>
    <t>заправка картриджей</t>
  </si>
  <si>
    <t>проведение бактериологических исследований воздуха, воды, песка, перевязочного инструмента и иных нефинансовых активов</t>
  </si>
  <si>
    <t>Прочие работы, услуги: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</si>
  <si>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изыскательные работы (в. т.ч. типовое проектирование, разработка проектной, сметной документации, технических условий, экспертиза проектной документации)</t>
  </si>
  <si>
    <t>услуги по экспертизе учебного заведения (аккредитация, лицензирование, консультирование, сертификация)</t>
  </si>
  <si>
    <t>работы по присоединению к сетям инженерно-технического обеспечения, по увеличению потребляемой мощности, по резервированию (предоставлению) мест в линейно-кабельных сооружениях (коллекторах)</t>
  </si>
  <si>
    <t>диспансеризация, медицинский осмотр и освидетельствование работников</t>
  </si>
  <si>
    <t>услуги по оплате договоров гражданско-правового характера (оказание возмездных услуг)</t>
  </si>
  <si>
    <t>архивные работы</t>
  </si>
  <si>
    <t>аттестация рабочих мест</t>
  </si>
  <si>
    <t xml:space="preserve">типографские работы (переплетные работы ,ксерокопирование и т.д.),приобретение (изготовление) бланков строгой отчетности, подписка на периодические и справочные издания </t>
  </si>
  <si>
    <t>услуги по обучению на курсах повышения квалификации, подготовки и переподготовки специалистов</t>
  </si>
  <si>
    <t>нотариальные услуги, оплата юридических и адвокатских услуг</t>
  </si>
  <si>
    <t>услуги по рекламе, размещение объявлений в газету, курьерская доставка</t>
  </si>
  <si>
    <t>услуги по погрузке, разгрузке и укладке нефинансовых активов; распиловка, колка и укладка дров</t>
  </si>
  <si>
    <t>услуги по страхованию имущества, гражданской ответственности и здоровья</t>
  </si>
  <si>
    <t>услуги по охране (ведомственная, вневедомственная, пожарная и другая охрана), инкассаторские услуги</t>
  </si>
  <si>
    <t>расходы на оплату услуг по организации питания (талоны на питание)</t>
  </si>
  <si>
    <t>проведение инвентаризации и паспортизации зданий, сооружений, других основных средств</t>
  </si>
  <si>
    <t>монтажные (демонтажные), ремонтные работы, (в.т.ч. пусконаладочные работы)</t>
  </si>
  <si>
    <t>оплата за проживание в жилых помещениях (наем жилого помещения) при служебных командировках, учебной практики</t>
  </si>
  <si>
    <t>услуги в области информационных технологий (в т.ч. приобретение, обновление и обслуживание лицензионных прав программного обеспечения, справочно-информационных баз данных (1С, Консультант-плюс, Кодекс, ОС, антивирусы и т.д.), поддержка программного продукта, периодическая проверка объекта информатизации)</t>
  </si>
  <si>
    <t>услуги и работы по утилизации, захоронению отходов, демеркуризации</t>
  </si>
  <si>
    <t>услуги и работы по организации, проведению и участию в выставках, конференциях, форумах, семинарах, совещаниях, тренингах, соревнованиях, туристко-экскурсионное обслуживание и т.п (в т.ч. взносы за участие в указанных мероприятиях)</t>
  </si>
  <si>
    <t>прочие услуги по изготовлению объектов нефинансовых активов (в. т.ч. пошив костюмов)</t>
  </si>
  <si>
    <t>услуги по предоставлению помещений, спортивных сооружений, мест для стоянки служебного транспорта (парковка)</t>
  </si>
  <si>
    <t xml:space="preserve">услуги по организации проведения торгов </t>
  </si>
  <si>
    <t>Прочие расходы </t>
  </si>
  <si>
    <t>уплата налогов, госпошлин и сборов, транспортный налог, пени, штрафы и прочие платежи в бюджеты всех уровней, возмещение убытков и вреда</t>
  </si>
  <si>
    <t>приобретение (изготовление) подарочной и сувенирной продукции, специальной продукции</t>
  </si>
  <si>
    <t>отчисления денежных средств профсоюзным организациям на культурно-массовую и физическую работу, взносы за членство в организациях</t>
  </si>
  <si>
    <t>выплаты суточных, а так же денежных средств на питание</t>
  </si>
  <si>
    <t>выплата государственных премий, грантов, денежных компенсаций, надбавок и иных выплат</t>
  </si>
  <si>
    <t>Поступление нефинансовых активов</t>
  </si>
  <si>
    <t>Увеличение стоимости основных средств </t>
  </si>
  <si>
    <t>Увеличение стоимости материальных запасов:</t>
  </si>
  <si>
    <t>горюче-смазочные материалы, дрова, уголь, песок, газ в баллонах и т.д.</t>
  </si>
  <si>
    <t>расходные материалы, запасные (составные) части к машинам, оборудованию, оргтехнике, вычислительной техники и т.д. (в т.ч. картриджи)</t>
  </si>
  <si>
    <t>имущество и мягкий инвентарь (в т.ч. функционально ориентированные на охрану труда, технику безопасности и гражданскую оборону, спецоборудование для научно-исследовательских и опытно-конструктивных работ)</t>
  </si>
  <si>
    <t>мягкий инвентарь для воспитанников (постельное белье, полотенца и т.д.)*</t>
  </si>
  <si>
    <t>вывески, информационные доски, щиты, таблички, домовые знаки и т.д.</t>
  </si>
  <si>
    <t>строительные материалы ,сантехника, электротовары (в т.ч. решетки, двери, окна, радиаторы)</t>
  </si>
  <si>
    <t>посадочный материал, молодняк всех видов животных, корма, дрессировка, экипировка животных и т.д.</t>
  </si>
  <si>
    <t>кухонный инвентарь</t>
  </si>
  <si>
    <t>спортивный инвентарь</t>
  </si>
  <si>
    <t>спецодежда для работников учреждения</t>
  </si>
  <si>
    <t>музыкальные инструменты</t>
  </si>
  <si>
    <t>хозяйственные товары</t>
  </si>
  <si>
    <t>моющие и дезинфицирующие средства</t>
  </si>
  <si>
    <t>предметы хозяйствования обихода и личной гигиены для воспитанников (туалетная бумага, бумажные полотенца, мыло и т.д.)*</t>
  </si>
  <si>
    <t>химические реактивы для бассейна</t>
  </si>
  <si>
    <t>продукты питания*</t>
  </si>
  <si>
    <t>бутилитрованная вода</t>
  </si>
  <si>
    <t>печати и штампы</t>
  </si>
  <si>
    <t>медикаменты и перевязочные средства</t>
  </si>
  <si>
    <t>канцтовары, бумага для оргтехники, бланочная продукция (в т.ч. афиши, буклеты), необходимая для АУП, за исключением материальных запасов необходимых для реализации образовательного процесса</t>
  </si>
  <si>
    <t>Канцелярские товары для образовательного процесса (альбом для рисования, бумага цветная,  карандаши цветные,  картон цветной,  кисти для рисования,  клей- карандаш,  клей пва,  краска (акварель, гуашь),  мел (белый, цветной),  ножницы детские,  фломастеры,  пластелин, и т.д.)*</t>
  </si>
  <si>
    <t>Игрушки (куклы, машины, мячи, настольные игры и прочие игры)*</t>
  </si>
  <si>
    <t>Наглядные пособия и дидактические материалы*</t>
  </si>
  <si>
    <t>прочие товары (елочные игрушки, искусственные елки, сумки для видеокамер и т.д.)</t>
  </si>
  <si>
    <t>* Данные материальные затраты непосредственно связанны с реализацией государственных услуг</t>
  </si>
  <si>
    <t>Исполнитель:</t>
  </si>
  <si>
    <t>Атамирзаева Светлана Александровна</t>
  </si>
  <si>
    <t xml:space="preserve"> Имя Отчество Фамилия</t>
  </si>
  <si>
    <t>517-59-32</t>
  </si>
  <si>
    <t>Номер контактного телефона</t>
  </si>
  <si>
    <t>услуги банка</t>
  </si>
  <si>
    <t>Создание квалифицированного сертификата ключа проверки электронной подписи, сроком действия 1 год (2 ед.)</t>
  </si>
  <si>
    <t>Платные образовательные, оздоровительные услуги</t>
  </si>
  <si>
    <t>Родительская плата</t>
  </si>
  <si>
    <t>Безвозмезные целевые средства (пожертвования)</t>
  </si>
  <si>
    <t>6=3+4+5</t>
  </si>
  <si>
    <t xml:space="preserve">                                     "Детский сад №125 комбинированного вида выборгского района Санкт-Петербурга"</t>
  </si>
  <si>
    <t xml:space="preserve">                                                                                         Санкт-Петербургское государственное автономное дошкольное образовательное учреждение </t>
  </si>
  <si>
    <t xml:space="preserve">                                                                                                                     Планируемая смета расходов  на 2013 финансовый год</t>
  </si>
  <si>
    <t>Канцелярские товары для образовательного процесса (альбом для рисования, бумага цветная,  карандаши цветные,  картон цветной,  кисти для рисования,  клей- карандаш,  клей пва,  краска (акварель, гуашь),  мел (белый, цветной),  ножницы детские,  фломастеры,  пластелин, и т.д.)</t>
  </si>
  <si>
    <t>Игрушки (куклы, машины, мячи, настольные игры и прочие игры)</t>
  </si>
  <si>
    <t>Наглядные пособия и дидактические материалы</t>
  </si>
  <si>
    <t>предметы хозяйствования обихода и личной гигиены для воспитанников (туалетная бумага, бумажные полотенца, мыло и т.д.)</t>
  </si>
  <si>
    <t>Планируемый объем финансирования учреждения в 2013 году от доходов предпринимательской и иной приносящей доход деятельности, тыс. руб.</t>
  </si>
  <si>
    <t>Мотоножницы HS 45</t>
  </si>
  <si>
    <t>Проектор,экран настенный,столик проекционный</t>
  </si>
  <si>
    <t>спецодежда для работников учреждения (костюмы СИЗ)</t>
  </si>
  <si>
    <t>Т/о систем видеонаблюдения</t>
  </si>
  <si>
    <t>Т/о ККМ</t>
  </si>
  <si>
    <t>Замена ЭКЛЗ ККТ</t>
  </si>
  <si>
    <t>Выполнение работ по изготовлению, доставке и установке двух металических, утепленных технических дверных блоков по адресу: пр. Луначарского, д. 62, корп.3</t>
  </si>
  <si>
    <t>Публикация материалов Заказчика в газете "Северная Перспектива"</t>
  </si>
  <si>
    <t>Пошив штор</t>
  </si>
  <si>
    <t>Поставка моечных ванн</t>
  </si>
  <si>
    <t>Доска магнитно-маркерная</t>
  </si>
  <si>
    <t>Поставка мебели (шкафы для раздевания 7 шт., полотеничница)</t>
  </si>
  <si>
    <t>Приобретение информационных стендов</t>
  </si>
  <si>
    <t>Поставка детского игрового оборудования</t>
  </si>
  <si>
    <t>дозиметр</t>
  </si>
  <si>
    <t>шнур универсальн.,банка для продуктов, емкость пищевая,контейнер</t>
  </si>
  <si>
    <t xml:space="preserve">Возмещение хоз.расходов: Игры (достать конфеты, поймать мяч), прищепки, кисти,лаки, цветы) </t>
  </si>
  <si>
    <t>расходные материалы к оргтехнике</t>
  </si>
  <si>
    <t>коврики для йоги</t>
  </si>
  <si>
    <t>элемент питания для системы тревожной сигнализации</t>
  </si>
  <si>
    <t>Приобретение табличек</t>
  </si>
  <si>
    <t>Установка сантехнических перегородок в группах</t>
  </si>
  <si>
    <t xml:space="preserve">Ремонт кровли </t>
  </si>
  <si>
    <t>Обслуживание правовой базы Консультант+</t>
  </si>
  <si>
    <t>Электронный журнал "Учет в сфере образования" на 6 месяцев (01.08.2013-31.01.2014)</t>
  </si>
  <si>
    <t xml:space="preserve">Инсталяция доступа к сети интернет </t>
  </si>
  <si>
    <t>Спортивный инвентарь</t>
  </si>
  <si>
    <t>Карнавальные костюмы,игрушки</t>
  </si>
  <si>
    <t>Поставка и установка прогулочных веранд</t>
  </si>
  <si>
    <t>Стенды информационные</t>
  </si>
  <si>
    <t>Шкафы для пожарного крана белый 800*800 мм (декоративная рамка-две створки) - 4 шт.</t>
  </si>
  <si>
    <t>Цветочная рассада в ассортименте</t>
  </si>
  <si>
    <t>Детское игровое оборудование</t>
  </si>
  <si>
    <t>Шкафы для пожарного крана  - 4 шт.</t>
  </si>
  <si>
    <t>Моечные ванны</t>
  </si>
  <si>
    <t>Мебель</t>
  </si>
  <si>
    <t xml:space="preserve">                                                     Директор                                                                                                                                       М. Г. Елизарова       </t>
  </si>
  <si>
    <t>Исполнение сметы доходов и расходов в 2013 году</t>
  </si>
  <si>
    <t>Телематические услуги связи (абонентская плата)</t>
  </si>
  <si>
    <t>Услуги связи</t>
  </si>
  <si>
    <t>Транспортные услуги</t>
  </si>
  <si>
    <t>асфальтирование территории по адресу: Поэтический бульвар, д.5, корп.2</t>
  </si>
  <si>
    <t>Ремонт кровли на Луначарского, д.62, к.3</t>
  </si>
  <si>
    <t>ремонт  помещений на Луначарского, д.62, к.3</t>
  </si>
  <si>
    <t>Публикация материалов  в газете "Северная Перспектива"</t>
  </si>
  <si>
    <t>медосмотр</t>
  </si>
  <si>
    <t>санминимум</t>
  </si>
  <si>
    <t>Мотоножницы</t>
  </si>
  <si>
    <t>Шторы</t>
  </si>
  <si>
    <t>Воздуходувка профессиональная (2 шт)</t>
  </si>
  <si>
    <t xml:space="preserve">Шкафы металический для бумаг (3шт) </t>
  </si>
  <si>
    <t>Облучатель-рециркулятор СН-211-115</t>
  </si>
  <si>
    <t>расходные материалы (лампы)</t>
  </si>
  <si>
    <t>кухонный инвентарь, посуда</t>
  </si>
  <si>
    <t>расходные материалы к оргтехнике (в т.ч. картриджи)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</si>
</sst>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3" fontId="0" fillId="3" borderId="1" xfId="0" applyNumberForma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2" xfId="0" applyFill="1" applyBorder="1"/>
    <xf numFmtId="0" fontId="5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/>
    <xf numFmtId="0" fontId="3" fillId="0" borderId="2" xfId="0" applyFont="1" applyBorder="1" applyAlignment="1"/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43" fontId="2" fillId="3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3" fontId="0" fillId="0" borderId="1" xfId="0" applyNumberForma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activeCell="A8" sqref="A8:F8"/>
    </sheetView>
  </sheetViews>
  <sheetFormatPr defaultRowHeight="15"/>
  <cols>
    <col min="1" max="1" width="10.5703125" customWidth="1"/>
    <col min="2" max="2" width="56.42578125" customWidth="1"/>
    <col min="3" max="3" width="21.85546875" customWidth="1"/>
    <col min="4" max="4" width="21.140625" customWidth="1"/>
    <col min="5" max="5" width="22.42578125" customWidth="1"/>
    <col min="6" max="6" width="13.28515625" bestFit="1" customWidth="1"/>
  </cols>
  <sheetData>
    <row r="1" spans="1:8">
      <c r="A1" s="19" t="s">
        <v>110</v>
      </c>
      <c r="B1" s="20"/>
      <c r="C1" s="20"/>
      <c r="D1" s="20"/>
      <c r="E1" s="20"/>
      <c r="F1" s="19"/>
      <c r="G1" s="19"/>
      <c r="H1" s="19"/>
    </row>
    <row r="2" spans="1:8">
      <c r="A2" s="19"/>
      <c r="B2" s="39" t="s">
        <v>109</v>
      </c>
      <c r="C2" s="39"/>
      <c r="D2" s="39"/>
      <c r="E2" s="39"/>
      <c r="F2" s="19"/>
      <c r="G2" s="19"/>
      <c r="H2" s="19"/>
    </row>
    <row r="3" spans="1:8">
      <c r="A3" s="45" t="s">
        <v>154</v>
      </c>
      <c r="B3" s="45"/>
      <c r="C3" s="45"/>
      <c r="D3" s="45"/>
      <c r="E3" s="45"/>
      <c r="F3" s="45"/>
    </row>
    <row r="4" spans="1:8" ht="33.75" customHeight="1">
      <c r="A4" s="40" t="s">
        <v>0</v>
      </c>
      <c r="B4" s="40" t="s">
        <v>1</v>
      </c>
      <c r="C4" s="42" t="s">
        <v>116</v>
      </c>
      <c r="D4" s="43"/>
      <c r="E4" s="43"/>
      <c r="F4" s="44"/>
    </row>
    <row r="5" spans="1:8" ht="60">
      <c r="A5" s="41"/>
      <c r="B5" s="41"/>
      <c r="C5" s="1" t="s">
        <v>105</v>
      </c>
      <c r="D5" s="1" t="s">
        <v>106</v>
      </c>
      <c r="E5" s="1" t="s">
        <v>107</v>
      </c>
      <c r="F5" s="1" t="s">
        <v>8</v>
      </c>
    </row>
    <row r="6" spans="1:8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108</v>
      </c>
    </row>
    <row r="7" spans="1:8">
      <c r="A7" s="1" t="s">
        <v>10</v>
      </c>
      <c r="B7" s="3"/>
      <c r="C7" s="4">
        <f>SUM(C8,C35,C37)</f>
        <v>2425.4299999999998</v>
      </c>
      <c r="D7" s="4">
        <f>SUM(D8,D35,D37)</f>
        <v>1577.5</v>
      </c>
      <c r="E7" s="4">
        <f>SUM(E8,E35,E37)</f>
        <v>1613.55</v>
      </c>
      <c r="F7" s="4">
        <f>SUM(F8,F35,F37)</f>
        <v>5616.48</v>
      </c>
    </row>
    <row r="8" spans="1:8">
      <c r="A8" s="29">
        <v>220</v>
      </c>
      <c r="B8" s="30" t="s">
        <v>16</v>
      </c>
      <c r="C8" s="27">
        <f>SUM(C13,C23,C11,C9)</f>
        <v>2343.88</v>
      </c>
      <c r="D8" s="27">
        <f>SUM(D13,D23,D11,D9)</f>
        <v>969.32999999999993</v>
      </c>
      <c r="E8" s="27">
        <f>SUM(E13,E23,E11,E9)</f>
        <v>562.44000000000005</v>
      </c>
      <c r="F8" s="27">
        <f>SUM(F13,F23,F11,F9)</f>
        <v>3875.6499999999996</v>
      </c>
    </row>
    <row r="9" spans="1:8">
      <c r="A9" s="29">
        <v>221</v>
      </c>
      <c r="B9" s="30" t="s">
        <v>156</v>
      </c>
      <c r="C9" s="27">
        <f>C10</f>
        <v>9</v>
      </c>
      <c r="D9" s="27">
        <f>D10</f>
        <v>0</v>
      </c>
      <c r="E9" s="27">
        <f>E10</f>
        <v>0</v>
      </c>
      <c r="F9" s="27">
        <f>F10</f>
        <v>9</v>
      </c>
    </row>
    <row r="10" spans="1:8">
      <c r="A10" s="29"/>
      <c r="B10" s="31" t="s">
        <v>155</v>
      </c>
      <c r="C10" s="33">
        <v>9</v>
      </c>
      <c r="D10" s="27"/>
      <c r="E10" s="27"/>
      <c r="F10" s="32">
        <f>C10+D10+E10</f>
        <v>9</v>
      </c>
    </row>
    <row r="11" spans="1:8">
      <c r="A11" s="29">
        <v>222</v>
      </c>
      <c r="B11" s="30" t="s">
        <v>157</v>
      </c>
      <c r="C11" s="27">
        <f>C12</f>
        <v>1.89</v>
      </c>
      <c r="D11" s="27">
        <f>D12</f>
        <v>22.06</v>
      </c>
      <c r="E11" s="27">
        <f>E12</f>
        <v>0</v>
      </c>
      <c r="F11" s="27">
        <f>F12</f>
        <v>23.95</v>
      </c>
    </row>
    <row r="12" spans="1:8">
      <c r="A12" s="29"/>
      <c r="B12" s="31" t="s">
        <v>157</v>
      </c>
      <c r="C12" s="33">
        <v>1.89</v>
      </c>
      <c r="D12" s="33">
        <v>22.06</v>
      </c>
      <c r="E12" s="27"/>
      <c r="F12" s="32">
        <f>C12+D12+E12</f>
        <v>23.95</v>
      </c>
    </row>
    <row r="13" spans="1:8">
      <c r="A13" s="29">
        <v>225</v>
      </c>
      <c r="B13" s="30" t="s">
        <v>26</v>
      </c>
      <c r="C13" s="27">
        <f>SUM(C14:C22)</f>
        <v>699.7</v>
      </c>
      <c r="D13" s="27">
        <f>SUM(D14:D22)</f>
        <v>534.14</v>
      </c>
      <c r="E13" s="27">
        <f>SUM(E14:E22)</f>
        <v>469.05</v>
      </c>
      <c r="F13" s="27">
        <f>SUM(F14:F22)</f>
        <v>1702.89</v>
      </c>
    </row>
    <row r="14" spans="1:8">
      <c r="A14" s="34"/>
      <c r="B14" s="35" t="s">
        <v>120</v>
      </c>
      <c r="C14" s="32"/>
      <c r="D14" s="32">
        <v>122.4</v>
      </c>
      <c r="E14" s="32"/>
      <c r="F14" s="32">
        <f t="shared" ref="F14:F22" si="0">C14+D14+E14</f>
        <v>122.4</v>
      </c>
    </row>
    <row r="15" spans="1:8">
      <c r="A15" s="34"/>
      <c r="B15" s="35" t="s">
        <v>120</v>
      </c>
      <c r="C15" s="32"/>
      <c r="D15" s="32">
        <v>122.4</v>
      </c>
      <c r="E15" s="32"/>
      <c r="F15" s="32">
        <f t="shared" si="0"/>
        <v>122.4</v>
      </c>
    </row>
    <row r="16" spans="1:8">
      <c r="A16" s="34"/>
      <c r="B16" s="35" t="s">
        <v>121</v>
      </c>
      <c r="C16" s="32"/>
      <c r="D16" s="32">
        <v>7.22</v>
      </c>
      <c r="E16" s="32"/>
      <c r="F16" s="32">
        <f t="shared" si="0"/>
        <v>7.22</v>
      </c>
    </row>
    <row r="17" spans="1:6" ht="45">
      <c r="A17" s="34"/>
      <c r="B17" s="35" t="s">
        <v>123</v>
      </c>
      <c r="C17" s="32"/>
      <c r="D17" s="32">
        <v>47.64</v>
      </c>
      <c r="E17" s="32"/>
      <c r="F17" s="32">
        <f t="shared" si="0"/>
        <v>47.64</v>
      </c>
    </row>
    <row r="18" spans="1:6">
      <c r="A18" s="34"/>
      <c r="B18" s="35" t="s">
        <v>122</v>
      </c>
      <c r="C18" s="32"/>
      <c r="D18" s="32">
        <v>8.74</v>
      </c>
      <c r="E18" s="32"/>
      <c r="F18" s="32">
        <f t="shared" si="0"/>
        <v>8.74</v>
      </c>
    </row>
    <row r="19" spans="1:6">
      <c r="A19" s="34"/>
      <c r="B19" s="35" t="s">
        <v>138</v>
      </c>
      <c r="C19" s="32"/>
      <c r="D19" s="32"/>
      <c r="E19" s="32">
        <v>81.5</v>
      </c>
      <c r="F19" s="32">
        <f t="shared" si="0"/>
        <v>81.5</v>
      </c>
    </row>
    <row r="20" spans="1:6">
      <c r="A20" s="34"/>
      <c r="B20" s="35" t="s">
        <v>159</v>
      </c>
      <c r="C20" s="32"/>
      <c r="D20" s="32"/>
      <c r="E20" s="32">
        <v>68.5</v>
      </c>
      <c r="F20" s="32">
        <f t="shared" si="0"/>
        <v>68.5</v>
      </c>
    </row>
    <row r="21" spans="1:6">
      <c r="A21" s="34"/>
      <c r="B21" s="35" t="s">
        <v>160</v>
      </c>
      <c r="C21" s="32">
        <v>699.7</v>
      </c>
      <c r="D21" s="32">
        <v>99</v>
      </c>
      <c r="E21" s="32">
        <v>319.05</v>
      </c>
      <c r="F21" s="32">
        <f>C21+D21+E21</f>
        <v>1117.75</v>
      </c>
    </row>
    <row r="22" spans="1:6" ht="57" customHeight="1">
      <c r="A22" s="34"/>
      <c r="B22" s="35" t="s">
        <v>158</v>
      </c>
      <c r="C22" s="32">
        <v>0</v>
      </c>
      <c r="D22" s="32">
        <v>126.74</v>
      </c>
      <c r="E22" s="32">
        <v>0</v>
      </c>
      <c r="F22" s="32">
        <f t="shared" si="0"/>
        <v>126.74</v>
      </c>
    </row>
    <row r="23" spans="1:6">
      <c r="A23" s="29">
        <v>226</v>
      </c>
      <c r="B23" s="30" t="s">
        <v>39</v>
      </c>
      <c r="C23" s="27">
        <f>SUM(C24:C34)</f>
        <v>1633.2900000000002</v>
      </c>
      <c r="D23" s="27">
        <f>SUM(D24:D34)</f>
        <v>413.13</v>
      </c>
      <c r="E23" s="27">
        <f>SUM(E24:E34)</f>
        <v>93.390000000000015</v>
      </c>
      <c r="F23" s="27">
        <f>SUM(F24:F34)</f>
        <v>2139.81</v>
      </c>
    </row>
    <row r="24" spans="1:6" ht="30">
      <c r="A24" s="34"/>
      <c r="B24" s="35" t="s">
        <v>44</v>
      </c>
      <c r="C24" s="32">
        <v>1566.3</v>
      </c>
      <c r="D24" s="32"/>
      <c r="E24" s="32"/>
      <c r="F24" s="32">
        <f t="shared" ref="F24:F34" si="1">SUM(C24:E24)</f>
        <v>1566.3</v>
      </c>
    </row>
    <row r="25" spans="1:6">
      <c r="A25" s="34"/>
      <c r="B25" s="35" t="s">
        <v>45</v>
      </c>
      <c r="C25" s="32"/>
      <c r="D25" s="32">
        <v>98.9</v>
      </c>
      <c r="E25" s="32"/>
      <c r="F25" s="32">
        <f t="shared" si="1"/>
        <v>98.9</v>
      </c>
    </row>
    <row r="26" spans="1:6" ht="33.75" customHeight="1">
      <c r="A26" s="34"/>
      <c r="B26" s="35" t="s">
        <v>161</v>
      </c>
      <c r="C26" s="32"/>
      <c r="D26" s="32">
        <v>20</v>
      </c>
      <c r="E26" s="32"/>
      <c r="F26" s="32">
        <f t="shared" si="1"/>
        <v>20</v>
      </c>
    </row>
    <row r="27" spans="1:6" ht="30">
      <c r="A27" s="34"/>
      <c r="B27" s="35" t="s">
        <v>48</v>
      </c>
      <c r="C27" s="32">
        <f>9.9+11.48</f>
        <v>21.380000000000003</v>
      </c>
      <c r="D27" s="32">
        <f>2.5+79.3</f>
        <v>81.8</v>
      </c>
      <c r="E27" s="32">
        <v>6.4</v>
      </c>
      <c r="F27" s="32">
        <f t="shared" si="1"/>
        <v>109.58000000000001</v>
      </c>
    </row>
    <row r="28" spans="1:6">
      <c r="A28" s="34"/>
      <c r="B28" s="35" t="s">
        <v>140</v>
      </c>
      <c r="C28" s="32"/>
      <c r="D28" s="32"/>
      <c r="E28" s="32">
        <v>79.45</v>
      </c>
      <c r="F28" s="32">
        <f t="shared" si="1"/>
        <v>79.45</v>
      </c>
    </row>
    <row r="29" spans="1:6">
      <c r="A29" s="34"/>
      <c r="B29" s="35" t="s">
        <v>142</v>
      </c>
      <c r="C29" s="32">
        <v>16.46</v>
      </c>
      <c r="D29" s="32"/>
      <c r="E29" s="32">
        <v>7.54</v>
      </c>
      <c r="F29" s="32">
        <f t="shared" si="1"/>
        <v>24</v>
      </c>
    </row>
    <row r="30" spans="1:6">
      <c r="A30" s="34"/>
      <c r="B30" s="35" t="s">
        <v>162</v>
      </c>
      <c r="C30" s="32"/>
      <c r="D30" s="32">
        <v>33.25</v>
      </c>
      <c r="E30" s="32"/>
      <c r="F30" s="32">
        <f t="shared" si="1"/>
        <v>33.25</v>
      </c>
    </row>
    <row r="31" spans="1:6">
      <c r="A31" s="34"/>
      <c r="B31" s="35" t="s">
        <v>163</v>
      </c>
      <c r="C31" s="32"/>
      <c r="D31" s="32">
        <v>8.18</v>
      </c>
      <c r="E31" s="32"/>
      <c r="F31" s="32">
        <f t="shared" si="1"/>
        <v>8.18</v>
      </c>
    </row>
    <row r="32" spans="1:6" ht="105">
      <c r="A32" s="34"/>
      <c r="B32" s="35" t="s">
        <v>58</v>
      </c>
      <c r="C32" s="32"/>
      <c r="D32" s="32">
        <f>96+75</f>
        <v>171</v>
      </c>
      <c r="E32" s="32"/>
      <c r="F32" s="32">
        <f t="shared" si="1"/>
        <v>171</v>
      </c>
    </row>
    <row r="33" spans="1:6">
      <c r="A33" s="34"/>
      <c r="B33" s="35" t="s">
        <v>103</v>
      </c>
      <c r="C33" s="32">
        <v>23.75</v>
      </c>
      <c r="D33" s="32"/>
      <c r="E33" s="32"/>
      <c r="F33" s="32">
        <f t="shared" si="1"/>
        <v>23.75</v>
      </c>
    </row>
    <row r="34" spans="1:6" ht="45">
      <c r="A34" s="34"/>
      <c r="B34" s="35" t="s">
        <v>104</v>
      </c>
      <c r="C34" s="32">
        <v>5.4</v>
      </c>
      <c r="D34" s="32"/>
      <c r="E34" s="32"/>
      <c r="F34" s="32">
        <f t="shared" si="1"/>
        <v>5.4</v>
      </c>
    </row>
    <row r="35" spans="1:6">
      <c r="A35" s="29">
        <v>290</v>
      </c>
      <c r="B35" s="30" t="s">
        <v>64</v>
      </c>
      <c r="C35" s="27">
        <f>SUM(C36:C36)</f>
        <v>22.72</v>
      </c>
      <c r="D35" s="27">
        <f>SUM(D36:D36)</f>
        <v>0</v>
      </c>
      <c r="E35" s="27">
        <f>SUM(E36:E36)</f>
        <v>0</v>
      </c>
      <c r="F35" s="27">
        <f>SUM(F36:F36)</f>
        <v>22.72</v>
      </c>
    </row>
    <row r="36" spans="1:6" ht="45">
      <c r="A36" s="34"/>
      <c r="B36" s="35" t="s">
        <v>65</v>
      </c>
      <c r="C36" s="32">
        <v>22.72</v>
      </c>
      <c r="D36" s="32"/>
      <c r="E36" s="32"/>
      <c r="F36" s="32">
        <f>SUM(C36:E36)</f>
        <v>22.72</v>
      </c>
    </row>
    <row r="37" spans="1:6">
      <c r="A37" s="29">
        <v>300</v>
      </c>
      <c r="B37" s="30" t="s">
        <v>70</v>
      </c>
      <c r="C37" s="27">
        <f>C38+C54</f>
        <v>58.83</v>
      </c>
      <c r="D37" s="27">
        <f>D38+D54</f>
        <v>608.17000000000007</v>
      </c>
      <c r="E37" s="27">
        <f>E38+E54</f>
        <v>1051.1099999999999</v>
      </c>
      <c r="F37" s="27">
        <f>F38+F54</f>
        <v>1718.1099999999997</v>
      </c>
    </row>
    <row r="38" spans="1:6">
      <c r="A38" s="29">
        <v>310</v>
      </c>
      <c r="B38" s="30" t="s">
        <v>71</v>
      </c>
      <c r="C38" s="27">
        <f>SUM(C39:C53)</f>
        <v>46.11</v>
      </c>
      <c r="D38" s="27">
        <f>SUM(D39:D53)</f>
        <v>365.8</v>
      </c>
      <c r="E38" s="27">
        <f>SUM(E39:E53)</f>
        <v>896.89</v>
      </c>
      <c r="F38" s="27">
        <f>SUM(F39:F53)</f>
        <v>1308.7999999999997</v>
      </c>
    </row>
    <row r="39" spans="1:6">
      <c r="A39" s="29"/>
      <c r="B39" s="36" t="s">
        <v>151</v>
      </c>
      <c r="C39" s="37"/>
      <c r="D39" s="37">
        <v>90</v>
      </c>
      <c r="E39" s="37"/>
      <c r="F39" s="37">
        <f t="shared" ref="F39:F67" si="2">C39+D39+E39</f>
        <v>90</v>
      </c>
    </row>
    <row r="40" spans="1:6">
      <c r="A40" s="29"/>
      <c r="B40" s="36" t="s">
        <v>127</v>
      </c>
      <c r="C40" s="37"/>
      <c r="D40" s="37">
        <v>7.99</v>
      </c>
      <c r="E40" s="37"/>
      <c r="F40" s="37">
        <f t="shared" si="2"/>
        <v>7.99</v>
      </c>
    </row>
    <row r="41" spans="1:6">
      <c r="A41" s="29"/>
      <c r="B41" s="36" t="s">
        <v>152</v>
      </c>
      <c r="C41" s="37"/>
      <c r="D41" s="37">
        <v>18.059999999999999</v>
      </c>
      <c r="E41" s="37"/>
      <c r="F41" s="37">
        <f t="shared" si="2"/>
        <v>18.059999999999999</v>
      </c>
    </row>
    <row r="42" spans="1:6">
      <c r="A42" s="29"/>
      <c r="B42" s="36" t="s">
        <v>149</v>
      </c>
      <c r="C42" s="37"/>
      <c r="D42" s="37">
        <v>99.91</v>
      </c>
      <c r="E42" s="37"/>
      <c r="F42" s="37">
        <f t="shared" si="2"/>
        <v>99.91</v>
      </c>
    </row>
    <row r="43" spans="1:6">
      <c r="A43" s="29"/>
      <c r="B43" s="36" t="s">
        <v>143</v>
      </c>
      <c r="C43" s="37"/>
      <c r="D43" s="37"/>
      <c r="E43" s="37">
        <v>21.1</v>
      </c>
      <c r="F43" s="37">
        <f t="shared" si="2"/>
        <v>21.1</v>
      </c>
    </row>
    <row r="44" spans="1:6">
      <c r="A44" s="29"/>
      <c r="B44" s="36" t="s">
        <v>144</v>
      </c>
      <c r="C44" s="37"/>
      <c r="D44" s="37"/>
      <c r="E44" s="37">
        <v>90.73</v>
      </c>
      <c r="F44" s="37">
        <f t="shared" si="2"/>
        <v>90.73</v>
      </c>
    </row>
    <row r="45" spans="1:6">
      <c r="A45" s="29"/>
      <c r="B45" s="36" t="s">
        <v>145</v>
      </c>
      <c r="C45" s="37"/>
      <c r="D45" s="37"/>
      <c r="E45" s="37">
        <v>733.77</v>
      </c>
      <c r="F45" s="37">
        <f t="shared" si="2"/>
        <v>733.77</v>
      </c>
    </row>
    <row r="46" spans="1:6">
      <c r="A46" s="29"/>
      <c r="B46" s="36" t="s">
        <v>146</v>
      </c>
      <c r="C46" s="37"/>
      <c r="D46" s="37"/>
      <c r="E46" s="37">
        <v>36.53</v>
      </c>
      <c r="F46" s="37">
        <f t="shared" si="2"/>
        <v>36.53</v>
      </c>
    </row>
    <row r="47" spans="1:6">
      <c r="A47" s="29"/>
      <c r="B47" s="36" t="s">
        <v>168</v>
      </c>
      <c r="C47" s="37"/>
      <c r="D47" s="37">
        <v>9</v>
      </c>
      <c r="E47" s="37"/>
      <c r="F47" s="37">
        <f t="shared" si="2"/>
        <v>9</v>
      </c>
    </row>
    <row r="48" spans="1:6">
      <c r="A48" s="29"/>
      <c r="B48" s="36" t="s">
        <v>165</v>
      </c>
      <c r="C48" s="37"/>
      <c r="D48" s="37">
        <v>89.56</v>
      </c>
      <c r="E48" s="37"/>
      <c r="F48" s="37">
        <f t="shared" si="2"/>
        <v>89.56</v>
      </c>
    </row>
    <row r="49" spans="1:6">
      <c r="A49" s="29"/>
      <c r="B49" s="36" t="s">
        <v>166</v>
      </c>
      <c r="C49" s="37"/>
      <c r="D49" s="37">
        <v>37.6</v>
      </c>
      <c r="E49" s="37"/>
      <c r="F49" s="37">
        <f t="shared" si="2"/>
        <v>37.6</v>
      </c>
    </row>
    <row r="50" spans="1:6">
      <c r="A50" s="29"/>
      <c r="B50" s="36" t="s">
        <v>167</v>
      </c>
      <c r="C50" s="37"/>
      <c r="D50" s="37">
        <v>13.68</v>
      </c>
      <c r="E50" s="37"/>
      <c r="F50" s="37">
        <f t="shared" si="2"/>
        <v>13.68</v>
      </c>
    </row>
    <row r="51" spans="1:6">
      <c r="A51" s="29"/>
      <c r="B51" s="36" t="s">
        <v>150</v>
      </c>
      <c r="C51" s="37"/>
      <c r="D51" s="37"/>
      <c r="E51" s="37">
        <v>14.76</v>
      </c>
      <c r="F51" s="37">
        <f t="shared" si="2"/>
        <v>14.76</v>
      </c>
    </row>
    <row r="52" spans="1:6">
      <c r="A52" s="29"/>
      <c r="B52" s="36" t="s">
        <v>164</v>
      </c>
      <c r="C52" s="37">
        <v>9.99</v>
      </c>
      <c r="D52" s="37"/>
      <c r="E52" s="37"/>
      <c r="F52" s="37">
        <f>C52+D52+E52</f>
        <v>9.99</v>
      </c>
    </row>
    <row r="53" spans="1:6">
      <c r="A53" s="29"/>
      <c r="B53" s="36" t="s">
        <v>118</v>
      </c>
      <c r="C53" s="37">
        <v>36.119999999999997</v>
      </c>
      <c r="D53" s="37"/>
      <c r="E53" s="37"/>
      <c r="F53" s="37">
        <f t="shared" si="2"/>
        <v>36.119999999999997</v>
      </c>
    </row>
    <row r="54" spans="1:6">
      <c r="A54" s="29">
        <v>340</v>
      </c>
      <c r="B54" s="30" t="s">
        <v>72</v>
      </c>
      <c r="C54" s="27">
        <f>SUM(C55:C67)</f>
        <v>12.72</v>
      </c>
      <c r="D54" s="27">
        <f>SUM(D55:D67)</f>
        <v>242.37000000000003</v>
      </c>
      <c r="E54" s="27">
        <f>SUM(E55:E67)</f>
        <v>154.22</v>
      </c>
      <c r="F54" s="27">
        <f>SUM(F55:F67)</f>
        <v>409.30999999999995</v>
      </c>
    </row>
    <row r="55" spans="1:6">
      <c r="A55" s="34"/>
      <c r="B55" s="35" t="s">
        <v>171</v>
      </c>
      <c r="C55" s="32">
        <v>12.72</v>
      </c>
      <c r="D55" s="32">
        <f>20.36+6.24</f>
        <v>26.6</v>
      </c>
      <c r="E55" s="32">
        <v>12.09</v>
      </c>
      <c r="F55" s="37">
        <f t="shared" si="2"/>
        <v>51.41</v>
      </c>
    </row>
    <row r="56" spans="1:6">
      <c r="A56" s="34"/>
      <c r="B56" s="35" t="s">
        <v>169</v>
      </c>
      <c r="C56" s="32"/>
      <c r="D56" s="32">
        <v>68.3</v>
      </c>
      <c r="E56" s="32"/>
      <c r="F56" s="37">
        <f t="shared" si="2"/>
        <v>68.3</v>
      </c>
    </row>
    <row r="57" spans="1:6" ht="30">
      <c r="A57" s="34"/>
      <c r="B57" s="35" t="s">
        <v>78</v>
      </c>
      <c r="C57" s="32"/>
      <c r="D57" s="32">
        <f>1.92+3.13+0.35</f>
        <v>5.3999999999999995</v>
      </c>
      <c r="E57" s="32">
        <v>12.06</v>
      </c>
      <c r="F57" s="37">
        <f t="shared" si="2"/>
        <v>17.46</v>
      </c>
    </row>
    <row r="58" spans="1:6">
      <c r="A58" s="34"/>
      <c r="B58" s="35" t="s">
        <v>148</v>
      </c>
      <c r="C58" s="32"/>
      <c r="D58" s="32"/>
      <c r="E58" s="32">
        <v>11.68</v>
      </c>
      <c r="F58" s="37">
        <f t="shared" si="2"/>
        <v>11.68</v>
      </c>
    </row>
    <row r="59" spans="1:6">
      <c r="A59" s="34"/>
      <c r="B59" s="35" t="s">
        <v>135</v>
      </c>
      <c r="C59" s="32"/>
      <c r="D59" s="32">
        <v>14.99</v>
      </c>
      <c r="E59" s="32"/>
      <c r="F59" s="37">
        <f t="shared" si="2"/>
        <v>14.99</v>
      </c>
    </row>
    <row r="60" spans="1:6">
      <c r="A60" s="34"/>
      <c r="B60" s="35" t="s">
        <v>170</v>
      </c>
      <c r="C60" s="32"/>
      <c r="D60" s="32">
        <f>12.15+11.79</f>
        <v>23.939999999999998</v>
      </c>
      <c r="E60" s="32"/>
      <c r="F60" s="37">
        <f t="shared" si="2"/>
        <v>23.939999999999998</v>
      </c>
    </row>
    <row r="61" spans="1:6">
      <c r="A61" s="34"/>
      <c r="B61" s="35" t="s">
        <v>119</v>
      </c>
      <c r="C61" s="32"/>
      <c r="D61" s="32">
        <v>25.35</v>
      </c>
      <c r="E61" s="32"/>
      <c r="F61" s="37">
        <f t="shared" si="2"/>
        <v>25.35</v>
      </c>
    </row>
    <row r="62" spans="1:6">
      <c r="A62" s="34"/>
      <c r="B62" s="35" t="s">
        <v>136</v>
      </c>
      <c r="C62" s="32"/>
      <c r="D62" s="32">
        <v>0.19</v>
      </c>
      <c r="E62" s="32"/>
      <c r="F62" s="37">
        <f t="shared" si="2"/>
        <v>0.19</v>
      </c>
    </row>
    <row r="63" spans="1:6" ht="30">
      <c r="A63" s="34"/>
      <c r="B63" s="38" t="s">
        <v>113</v>
      </c>
      <c r="C63" s="32"/>
      <c r="D63" s="32">
        <f>2.51+46.63</f>
        <v>49.14</v>
      </c>
      <c r="E63" s="32">
        <v>70.38</v>
      </c>
      <c r="F63" s="37">
        <f t="shared" si="2"/>
        <v>119.52</v>
      </c>
    </row>
    <row r="64" spans="1:6">
      <c r="A64" s="34"/>
      <c r="B64" s="35" t="s">
        <v>89</v>
      </c>
      <c r="C64" s="32"/>
      <c r="D64" s="32"/>
      <c r="E64" s="32">
        <v>5.95</v>
      </c>
      <c r="F64" s="37">
        <f t="shared" si="2"/>
        <v>5.95</v>
      </c>
    </row>
    <row r="65" spans="1:6" ht="90">
      <c r="A65" s="34"/>
      <c r="B65" s="38" t="s">
        <v>112</v>
      </c>
      <c r="C65" s="32">
        <v>0</v>
      </c>
      <c r="D65" s="32"/>
      <c r="E65" s="32">
        <v>42.06</v>
      </c>
      <c r="F65" s="37">
        <f t="shared" si="2"/>
        <v>42.06</v>
      </c>
    </row>
    <row r="66" spans="1:6">
      <c r="A66" s="34"/>
      <c r="B66" s="38" t="s">
        <v>114</v>
      </c>
      <c r="C66" s="32">
        <v>0</v>
      </c>
      <c r="D66" s="32">
        <v>13.9</v>
      </c>
      <c r="E66" s="32"/>
      <c r="F66" s="37">
        <f t="shared" si="2"/>
        <v>13.9</v>
      </c>
    </row>
    <row r="67" spans="1:6" ht="30">
      <c r="A67" s="34"/>
      <c r="B67" s="35" t="s">
        <v>96</v>
      </c>
      <c r="C67" s="32"/>
      <c r="D67" s="32">
        <v>14.56</v>
      </c>
      <c r="E67" s="32"/>
      <c r="F67" s="37">
        <f t="shared" si="2"/>
        <v>14.56</v>
      </c>
    </row>
    <row r="69" spans="1:6">
      <c r="B69" s="28" t="s">
        <v>153</v>
      </c>
    </row>
  </sheetData>
  <protectedRanges>
    <protectedRange sqref="F38 C8:C67 D10:E10 D11:F11 D8:F9 D12:E67" name="Диапазон2"/>
  </protectedRanges>
  <mergeCells count="5">
    <mergeCell ref="B2:E2"/>
    <mergeCell ref="A4:A5"/>
    <mergeCell ref="B4:B5"/>
    <mergeCell ref="C4:F4"/>
    <mergeCell ref="A3:F3"/>
  </mergeCells>
  <phoneticPr fontId="6" type="noConversion"/>
  <pageMargins left="0.27559055118110237" right="0.19685039370078741" top="0.27559055118110237" bottom="0.27559055118110237" header="0.15748031496062992" footer="0.15748031496062992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topLeftCell="A25" workbookViewId="0">
      <selection activeCell="E32" sqref="E32"/>
    </sheetView>
  </sheetViews>
  <sheetFormatPr defaultRowHeight="15"/>
  <cols>
    <col min="1" max="1" width="10.5703125" customWidth="1"/>
    <col min="2" max="2" width="56.42578125" customWidth="1"/>
    <col min="3" max="3" width="21.85546875" customWidth="1"/>
    <col min="4" max="4" width="21.140625" customWidth="1"/>
    <col min="5" max="5" width="22.42578125" customWidth="1"/>
    <col min="6" max="6" width="13.28515625" bestFit="1" customWidth="1"/>
  </cols>
  <sheetData>
    <row r="1" spans="1:8">
      <c r="A1" s="19" t="s">
        <v>110</v>
      </c>
      <c r="B1" s="20"/>
      <c r="C1" s="20"/>
      <c r="D1" s="20"/>
      <c r="E1" s="20"/>
      <c r="F1" s="19"/>
      <c r="G1" s="19"/>
      <c r="H1" s="19"/>
    </row>
    <row r="2" spans="1:8">
      <c r="A2" s="19"/>
      <c r="B2" s="39" t="s">
        <v>109</v>
      </c>
      <c r="C2" s="39"/>
      <c r="D2" s="39"/>
      <c r="E2" s="39"/>
      <c r="F2" s="19"/>
      <c r="G2" s="19"/>
      <c r="H2" s="19"/>
    </row>
    <row r="3" spans="1:8">
      <c r="A3" t="s">
        <v>111</v>
      </c>
      <c r="B3" s="21"/>
      <c r="C3" s="21"/>
      <c r="D3" s="21"/>
      <c r="E3" s="21"/>
    </row>
    <row r="4" spans="1:8" ht="33.75" customHeight="1">
      <c r="A4" s="40" t="s">
        <v>0</v>
      </c>
      <c r="B4" s="40" t="s">
        <v>1</v>
      </c>
      <c r="C4" s="42" t="s">
        <v>116</v>
      </c>
      <c r="D4" s="43"/>
      <c r="E4" s="43"/>
      <c r="F4" s="44"/>
    </row>
    <row r="5" spans="1:8" ht="60">
      <c r="A5" s="41"/>
      <c r="B5" s="41"/>
      <c r="C5" s="1" t="s">
        <v>105</v>
      </c>
      <c r="D5" s="1" t="s">
        <v>106</v>
      </c>
      <c r="E5" s="1" t="s">
        <v>107</v>
      </c>
      <c r="F5" s="1" t="s">
        <v>8</v>
      </c>
    </row>
    <row r="6" spans="1:8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108</v>
      </c>
    </row>
    <row r="7" spans="1:8">
      <c r="A7" s="1" t="s">
        <v>10</v>
      </c>
      <c r="B7" s="3"/>
      <c r="C7" s="4">
        <f>SUM(C8,C65,C67)</f>
        <v>2858.1180000000004</v>
      </c>
      <c r="D7" s="4">
        <f>SUM(D8,D65,D67)</f>
        <v>1033.97</v>
      </c>
      <c r="E7" s="4">
        <f>SUM(E8,E65,E67)</f>
        <v>1288.5400000000002</v>
      </c>
      <c r="F7" s="4">
        <f>SUM(F8,F65,F67)</f>
        <v>5180.6280000000006</v>
      </c>
    </row>
    <row r="8" spans="1:8">
      <c r="A8" s="5">
        <v>220</v>
      </c>
      <c r="B8" s="6" t="s">
        <v>16</v>
      </c>
      <c r="C8" s="7">
        <f>SUM(C9,C12,C16,C17,C18,C38)</f>
        <v>2773.4080000000004</v>
      </c>
      <c r="D8" s="7">
        <f>SUM(D9,D12,D16,D17,D18,D38)</f>
        <v>579.40000000000009</v>
      </c>
      <c r="E8" s="7">
        <f>SUM(E9,E12,E16,E17,E18,E38)</f>
        <v>243.39000000000001</v>
      </c>
      <c r="F8" s="7">
        <f>SUM(F9,F12,F16,F17,F18,F38)</f>
        <v>3596.1980000000003</v>
      </c>
    </row>
    <row r="9" spans="1:8">
      <c r="A9" s="1">
        <v>221</v>
      </c>
      <c r="B9" s="3" t="s">
        <v>17</v>
      </c>
      <c r="C9" s="4">
        <f>SUM(C10:C11)</f>
        <v>9</v>
      </c>
      <c r="D9" s="4">
        <f>SUM(D10:D11)</f>
        <v>0</v>
      </c>
      <c r="E9" s="4">
        <f>SUM(E10:E11)</f>
        <v>0</v>
      </c>
      <c r="F9" s="4">
        <f>SUM(F10:F11)</f>
        <v>9</v>
      </c>
    </row>
    <row r="10" spans="1:8" ht="60">
      <c r="A10" s="9"/>
      <c r="B10" s="10" t="s">
        <v>18</v>
      </c>
      <c r="C10" s="11">
        <v>9</v>
      </c>
      <c r="D10" s="11">
        <v>0</v>
      </c>
      <c r="E10" s="11"/>
      <c r="F10" s="12">
        <f>SUM(C10:E10)</f>
        <v>9</v>
      </c>
    </row>
    <row r="11" spans="1:8" ht="30">
      <c r="A11" s="9"/>
      <c r="B11" s="10" t="s">
        <v>19</v>
      </c>
      <c r="C11" s="11"/>
      <c r="D11" s="11"/>
      <c r="E11" s="11"/>
      <c r="F11" s="12">
        <f>SUM(C11:E11)</f>
        <v>0</v>
      </c>
    </row>
    <row r="12" spans="1:8">
      <c r="A12" s="1">
        <v>222</v>
      </c>
      <c r="B12" s="3" t="s">
        <v>20</v>
      </c>
      <c r="C12" s="4">
        <f>SUM(C13:C15)</f>
        <v>1.8880000000000001</v>
      </c>
      <c r="D12" s="4">
        <f>SUM(D13:D15)</f>
        <v>0</v>
      </c>
      <c r="E12" s="4">
        <f>SUM(E13:E15)</f>
        <v>0</v>
      </c>
      <c r="F12" s="4">
        <f>SUM(F13:F15)</f>
        <v>1.8880000000000001</v>
      </c>
    </row>
    <row r="13" spans="1:8" ht="30">
      <c r="A13" s="9"/>
      <c r="B13" s="10" t="s">
        <v>21</v>
      </c>
      <c r="C13" s="11"/>
      <c r="D13" s="11"/>
      <c r="E13" s="11"/>
      <c r="F13" s="12">
        <f>SUM(C13:E13)</f>
        <v>0</v>
      </c>
    </row>
    <row r="14" spans="1:8" ht="45">
      <c r="A14" s="9"/>
      <c r="B14" s="10" t="s">
        <v>22</v>
      </c>
      <c r="C14" s="11">
        <v>1.4330000000000001</v>
      </c>
      <c r="D14" s="11"/>
      <c r="E14" s="11"/>
      <c r="F14" s="12">
        <f>SUM(C14:E14)</f>
        <v>1.4330000000000001</v>
      </c>
    </row>
    <row r="15" spans="1:8">
      <c r="A15" s="9"/>
      <c r="B15" s="10" t="s">
        <v>23</v>
      </c>
      <c r="C15" s="11">
        <v>0.45500000000000002</v>
      </c>
      <c r="D15" s="11">
        <v>0</v>
      </c>
      <c r="E15" s="11"/>
      <c r="F15" s="12">
        <f>SUM(C15:E15)</f>
        <v>0.45500000000000002</v>
      </c>
    </row>
    <row r="16" spans="1:8">
      <c r="A16" s="1">
        <v>223</v>
      </c>
      <c r="B16" s="3" t="s">
        <v>24</v>
      </c>
      <c r="C16" s="8"/>
      <c r="D16" s="8">
        <v>0</v>
      </c>
      <c r="E16" s="8"/>
      <c r="F16" s="4">
        <f>SUM(C16:E16)</f>
        <v>0</v>
      </c>
    </row>
    <row r="17" spans="1:6">
      <c r="A17" s="1">
        <v>224</v>
      </c>
      <c r="B17" s="3" t="s">
        <v>25</v>
      </c>
      <c r="C17" s="8"/>
      <c r="D17" s="8"/>
      <c r="E17" s="8"/>
      <c r="F17" s="4">
        <f>SUM(C17:E17)</f>
        <v>0</v>
      </c>
    </row>
    <row r="18" spans="1:6">
      <c r="A18" s="1">
        <v>225</v>
      </c>
      <c r="B18" s="3" t="s">
        <v>26</v>
      </c>
      <c r="C18" s="4">
        <f>SUM(C19:C37)</f>
        <v>226.76</v>
      </c>
      <c r="D18" s="4">
        <f>SUM(D19:D37)</f>
        <v>308.40000000000003</v>
      </c>
      <c r="E18" s="4">
        <f>SUM(E19:E37)</f>
        <v>150</v>
      </c>
      <c r="F18" s="4">
        <f>SUM(F19:F37)</f>
        <v>685.16000000000008</v>
      </c>
    </row>
    <row r="19" spans="1:6" ht="45">
      <c r="A19" s="9"/>
      <c r="B19" s="10" t="s">
        <v>27</v>
      </c>
      <c r="C19" s="11"/>
      <c r="D19" s="11"/>
      <c r="E19" s="11"/>
      <c r="F19" s="12">
        <f>SUM(C19:E19)</f>
        <v>0</v>
      </c>
    </row>
    <row r="20" spans="1:6" ht="30">
      <c r="A20" s="9"/>
      <c r="B20" s="10" t="s">
        <v>28</v>
      </c>
      <c r="C20" s="11"/>
      <c r="D20" s="11">
        <v>0</v>
      </c>
      <c r="E20" s="11"/>
      <c r="F20" s="12">
        <f>SUM(C20:E20)</f>
        <v>0</v>
      </c>
    </row>
    <row r="21" spans="1:6">
      <c r="A21" s="9"/>
      <c r="B21" s="10" t="s">
        <v>120</v>
      </c>
      <c r="C21" s="11"/>
      <c r="D21" s="11">
        <v>122.4</v>
      </c>
      <c r="E21" s="11"/>
      <c r="F21" s="12">
        <f>D21</f>
        <v>122.4</v>
      </c>
    </row>
    <row r="22" spans="1:6">
      <c r="A22" s="9"/>
      <c r="B22" s="10" t="s">
        <v>120</v>
      </c>
      <c r="C22" s="11"/>
      <c r="D22" s="11">
        <v>122.4</v>
      </c>
      <c r="E22" s="11"/>
      <c r="F22" s="12">
        <f t="shared" ref="F22:F31" si="0">D22</f>
        <v>122.4</v>
      </c>
    </row>
    <row r="23" spans="1:6">
      <c r="A23" s="9"/>
      <c r="B23" s="10" t="s">
        <v>121</v>
      </c>
      <c r="C23" s="11"/>
      <c r="D23" s="11">
        <v>7.22</v>
      </c>
      <c r="E23" s="11"/>
      <c r="F23" s="12">
        <f t="shared" si="0"/>
        <v>7.22</v>
      </c>
    </row>
    <row r="24" spans="1:6" ht="45">
      <c r="A24" s="9"/>
      <c r="B24" s="10" t="s">
        <v>123</v>
      </c>
      <c r="C24" s="11"/>
      <c r="D24" s="11">
        <v>47.64</v>
      </c>
      <c r="E24" s="11"/>
      <c r="F24" s="12">
        <f t="shared" si="0"/>
        <v>47.64</v>
      </c>
    </row>
    <row r="25" spans="1:6">
      <c r="A25" s="9"/>
      <c r="B25" s="10" t="s">
        <v>122</v>
      </c>
      <c r="C25" s="11"/>
      <c r="D25" s="11">
        <v>8.74</v>
      </c>
      <c r="E25" s="11"/>
      <c r="F25" s="12">
        <f t="shared" si="0"/>
        <v>8.74</v>
      </c>
    </row>
    <row r="26" spans="1:6">
      <c r="A26" s="9"/>
      <c r="B26" s="10" t="s">
        <v>29</v>
      </c>
      <c r="C26" s="11"/>
      <c r="D26" s="11">
        <v>0</v>
      </c>
      <c r="E26" s="11"/>
      <c r="F26" s="12">
        <f t="shared" si="0"/>
        <v>0</v>
      </c>
    </row>
    <row r="27" spans="1:6">
      <c r="A27" s="9"/>
      <c r="B27" s="10" t="s">
        <v>30</v>
      </c>
      <c r="C27" s="11"/>
      <c r="D27" s="11">
        <v>0</v>
      </c>
      <c r="E27" s="11"/>
      <c r="F27" s="12">
        <f t="shared" si="0"/>
        <v>0</v>
      </c>
    </row>
    <row r="28" spans="1:6" ht="60">
      <c r="A28" s="9"/>
      <c r="B28" s="10" t="s">
        <v>31</v>
      </c>
      <c r="C28" s="11"/>
      <c r="D28" s="11"/>
      <c r="E28" s="11"/>
      <c r="F28" s="12">
        <f t="shared" si="0"/>
        <v>0</v>
      </c>
    </row>
    <row r="29" spans="1:6">
      <c r="A29" s="9"/>
      <c r="B29" s="10" t="s">
        <v>32</v>
      </c>
      <c r="C29" s="11"/>
      <c r="D29" s="11">
        <v>0</v>
      </c>
      <c r="E29" s="11"/>
      <c r="F29" s="12">
        <f t="shared" si="0"/>
        <v>0</v>
      </c>
    </row>
    <row r="30" spans="1:6" ht="60">
      <c r="A30" s="9"/>
      <c r="B30" s="10" t="s">
        <v>33</v>
      </c>
      <c r="C30" s="11"/>
      <c r="D30" s="11">
        <v>0</v>
      </c>
      <c r="E30" s="11"/>
      <c r="F30" s="12">
        <f t="shared" si="0"/>
        <v>0</v>
      </c>
    </row>
    <row r="31" spans="1:6">
      <c r="A31" s="9"/>
      <c r="B31" s="10" t="s">
        <v>34</v>
      </c>
      <c r="C31" s="11"/>
      <c r="D31" s="11"/>
      <c r="E31" s="11"/>
      <c r="F31" s="12">
        <f t="shared" si="0"/>
        <v>0</v>
      </c>
    </row>
    <row r="32" spans="1:6">
      <c r="A32" s="9"/>
      <c r="B32" s="10" t="s">
        <v>138</v>
      </c>
      <c r="C32" s="11"/>
      <c r="D32" s="11"/>
      <c r="E32" s="11">
        <v>81.5</v>
      </c>
      <c r="F32" s="12">
        <f>E32</f>
        <v>81.5</v>
      </c>
    </row>
    <row r="33" spans="1:6">
      <c r="A33" s="9"/>
      <c r="B33" s="10" t="s">
        <v>139</v>
      </c>
      <c r="C33" s="11"/>
      <c r="D33" s="11"/>
      <c r="E33" s="11">
        <v>68.5</v>
      </c>
      <c r="F33" s="12">
        <f>E33</f>
        <v>68.5</v>
      </c>
    </row>
    <row r="34" spans="1:6" ht="75">
      <c r="A34" s="9"/>
      <c r="B34" s="10" t="s">
        <v>35</v>
      </c>
      <c r="C34" s="11"/>
      <c r="D34" s="11">
        <v>0</v>
      </c>
      <c r="E34" s="11"/>
      <c r="F34" s="12">
        <f>SUM(C34:E34)</f>
        <v>0</v>
      </c>
    </row>
    <row r="35" spans="1:6" ht="75">
      <c r="A35" s="9"/>
      <c r="B35" s="10" t="s">
        <v>36</v>
      </c>
      <c r="C35" s="11">
        <f>127.76+99</f>
        <v>226.76</v>
      </c>
      <c r="D35" s="11">
        <v>0</v>
      </c>
      <c r="E35" s="11"/>
      <c r="F35" s="12">
        <f>SUM(C35:E35)</f>
        <v>226.76</v>
      </c>
    </row>
    <row r="36" spans="1:6">
      <c r="A36" s="9"/>
      <c r="B36" s="10" t="s">
        <v>37</v>
      </c>
      <c r="C36" s="11"/>
      <c r="D36" s="11">
        <v>0</v>
      </c>
      <c r="E36" s="11"/>
      <c r="F36" s="12">
        <f>SUM(C36:E36)</f>
        <v>0</v>
      </c>
    </row>
    <row r="37" spans="1:6" ht="45">
      <c r="A37" s="9"/>
      <c r="B37" s="10" t="s">
        <v>38</v>
      </c>
      <c r="C37" s="11"/>
      <c r="D37" s="11">
        <v>0</v>
      </c>
      <c r="E37" s="11"/>
      <c r="F37" s="12">
        <f>SUM(C37:E37)</f>
        <v>0</v>
      </c>
    </row>
    <row r="38" spans="1:6">
      <c r="A38" s="1">
        <v>226</v>
      </c>
      <c r="B38" s="3" t="s">
        <v>39</v>
      </c>
      <c r="C38" s="4">
        <f>SUM(C39:C64)</f>
        <v>2535.7600000000002</v>
      </c>
      <c r="D38" s="4">
        <f>SUM(D39:D64)</f>
        <v>271</v>
      </c>
      <c r="E38" s="4">
        <f>SUM(E39:E64)</f>
        <v>93.390000000000015</v>
      </c>
      <c r="F38" s="4">
        <f>SUM(F39:F64)</f>
        <v>2900.15</v>
      </c>
    </row>
    <row r="39" spans="1:6" ht="30">
      <c r="A39" s="9"/>
      <c r="B39" s="10" t="s">
        <v>41</v>
      </c>
      <c r="C39" s="11"/>
      <c r="D39" s="11"/>
      <c r="E39" s="11"/>
      <c r="F39" s="12">
        <f t="shared" ref="F39:F64" si="1">SUM(C39:E39)</f>
        <v>0</v>
      </c>
    </row>
    <row r="40" spans="1:6" ht="60">
      <c r="A40" s="9"/>
      <c r="B40" s="10" t="s">
        <v>42</v>
      </c>
      <c r="C40" s="11"/>
      <c r="D40" s="11"/>
      <c r="E40" s="11"/>
      <c r="F40" s="12">
        <f t="shared" si="1"/>
        <v>0</v>
      </c>
    </row>
    <row r="41" spans="1:6" ht="30">
      <c r="A41" s="9"/>
      <c r="B41" s="10" t="s">
        <v>43</v>
      </c>
      <c r="C41" s="11">
        <v>0</v>
      </c>
      <c r="D41" s="11">
        <v>0</v>
      </c>
      <c r="E41" s="11"/>
      <c r="F41" s="12">
        <f t="shared" si="1"/>
        <v>0</v>
      </c>
    </row>
    <row r="42" spans="1:6" ht="30">
      <c r="A42" s="9"/>
      <c r="B42" s="10" t="s">
        <v>44</v>
      </c>
      <c r="C42" s="11">
        <f>2231.1+262.8</f>
        <v>2493.9</v>
      </c>
      <c r="D42" s="11"/>
      <c r="E42" s="11"/>
      <c r="F42" s="12">
        <f t="shared" si="1"/>
        <v>2493.9</v>
      </c>
    </row>
    <row r="43" spans="1:6">
      <c r="A43" s="9"/>
      <c r="B43" s="10" t="s">
        <v>45</v>
      </c>
      <c r="C43" s="11"/>
      <c r="D43" s="11"/>
      <c r="E43" s="11"/>
      <c r="F43" s="12">
        <f t="shared" si="1"/>
        <v>0</v>
      </c>
    </row>
    <row r="44" spans="1:6">
      <c r="A44" s="9"/>
      <c r="B44" s="10" t="s">
        <v>46</v>
      </c>
      <c r="C44" s="11"/>
      <c r="D44" s="11"/>
      <c r="E44" s="11"/>
      <c r="F44" s="12">
        <f t="shared" si="1"/>
        <v>0</v>
      </c>
    </row>
    <row r="45" spans="1:6" ht="60">
      <c r="A45" s="9"/>
      <c r="B45" s="10" t="s">
        <v>47</v>
      </c>
      <c r="C45" s="11"/>
      <c r="D45" s="11">
        <v>0</v>
      </c>
      <c r="E45" s="11"/>
      <c r="F45" s="12">
        <f t="shared" si="1"/>
        <v>0</v>
      </c>
    </row>
    <row r="46" spans="1:6" ht="30">
      <c r="A46" s="9"/>
      <c r="B46" s="10" t="s">
        <v>124</v>
      </c>
      <c r="C46" s="11"/>
      <c r="D46" s="11">
        <v>20</v>
      </c>
      <c r="E46" s="11"/>
      <c r="F46" s="12">
        <f>D46</f>
        <v>20</v>
      </c>
    </row>
    <row r="47" spans="1:6" ht="30">
      <c r="A47" s="9"/>
      <c r="B47" s="10" t="s">
        <v>48</v>
      </c>
      <c r="C47" s="11">
        <v>0</v>
      </c>
      <c r="D47" s="11">
        <v>0</v>
      </c>
      <c r="E47" s="11"/>
      <c r="F47" s="12">
        <f t="shared" si="1"/>
        <v>0</v>
      </c>
    </row>
    <row r="48" spans="1:6" ht="30">
      <c r="A48" s="9"/>
      <c r="B48" s="10" t="s">
        <v>49</v>
      </c>
      <c r="C48" s="11"/>
      <c r="D48" s="11"/>
      <c r="E48" s="11"/>
      <c r="F48" s="12">
        <f t="shared" si="1"/>
        <v>0</v>
      </c>
    </row>
    <row r="49" spans="1:6">
      <c r="A49" s="9"/>
      <c r="B49" s="10" t="s">
        <v>140</v>
      </c>
      <c r="C49" s="11"/>
      <c r="D49" s="11"/>
      <c r="E49" s="11">
        <v>79.45</v>
      </c>
      <c r="F49" s="12">
        <f t="shared" si="1"/>
        <v>79.45</v>
      </c>
    </row>
    <row r="50" spans="1:6" ht="30">
      <c r="A50" s="9"/>
      <c r="B50" s="10" t="s">
        <v>51</v>
      </c>
      <c r="C50" s="11"/>
      <c r="D50" s="11"/>
      <c r="E50" s="11"/>
      <c r="F50" s="12">
        <f t="shared" si="1"/>
        <v>0</v>
      </c>
    </row>
    <row r="51" spans="1:6" ht="30">
      <c r="A51" s="9"/>
      <c r="B51" s="10" t="s">
        <v>52</v>
      </c>
      <c r="C51" s="11"/>
      <c r="D51" s="11"/>
      <c r="E51" s="11"/>
      <c r="F51" s="12">
        <f t="shared" si="1"/>
        <v>0</v>
      </c>
    </row>
    <row r="52" spans="1:6" ht="30">
      <c r="A52" s="9"/>
      <c r="B52" s="10" t="s">
        <v>53</v>
      </c>
      <c r="C52" s="11"/>
      <c r="D52" s="11"/>
      <c r="E52" s="11"/>
      <c r="F52" s="12">
        <f t="shared" si="1"/>
        <v>0</v>
      </c>
    </row>
    <row r="53" spans="1:6">
      <c r="A53" s="9"/>
      <c r="B53" s="10" t="s">
        <v>142</v>
      </c>
      <c r="C53" s="11"/>
      <c r="D53" s="11"/>
      <c r="E53" s="11">
        <v>7.54</v>
      </c>
      <c r="F53" s="12">
        <f t="shared" si="1"/>
        <v>7.54</v>
      </c>
    </row>
    <row r="54" spans="1:6" ht="30">
      <c r="A54" s="9"/>
      <c r="B54" s="10" t="s">
        <v>141</v>
      </c>
      <c r="C54" s="11"/>
      <c r="D54" s="11"/>
      <c r="E54" s="11">
        <v>6.4</v>
      </c>
      <c r="F54" s="12">
        <f t="shared" si="1"/>
        <v>6.4</v>
      </c>
    </row>
    <row r="55" spans="1:6" ht="30">
      <c r="A55" s="9"/>
      <c r="B55" s="10" t="s">
        <v>56</v>
      </c>
      <c r="C55" s="11"/>
      <c r="D55" s="11"/>
      <c r="E55" s="11"/>
      <c r="F55" s="12">
        <f t="shared" si="1"/>
        <v>0</v>
      </c>
    </row>
    <row r="56" spans="1:6" ht="45">
      <c r="A56" s="9"/>
      <c r="B56" s="10" t="s">
        <v>57</v>
      </c>
      <c r="C56" s="11"/>
      <c r="D56" s="11"/>
      <c r="E56" s="11"/>
      <c r="F56" s="12">
        <f t="shared" si="1"/>
        <v>0</v>
      </c>
    </row>
    <row r="57" spans="1:6" ht="105">
      <c r="A57" s="9"/>
      <c r="B57" s="10" t="s">
        <v>58</v>
      </c>
      <c r="C57" s="11">
        <v>16.46</v>
      </c>
      <c r="D57" s="11">
        <f>96+75</f>
        <v>171</v>
      </c>
      <c r="E57" s="11"/>
      <c r="F57" s="12">
        <f t="shared" si="1"/>
        <v>187.46</v>
      </c>
    </row>
    <row r="58" spans="1:6" ht="30">
      <c r="A58" s="9"/>
      <c r="B58" s="10" t="s">
        <v>59</v>
      </c>
      <c r="C58" s="11"/>
      <c r="D58" s="11">
        <v>0</v>
      </c>
      <c r="E58" s="11"/>
      <c r="F58" s="12">
        <f t="shared" si="1"/>
        <v>0</v>
      </c>
    </row>
    <row r="59" spans="1:6" ht="75">
      <c r="A59" s="9"/>
      <c r="B59" s="10" t="s">
        <v>60</v>
      </c>
      <c r="C59" s="11"/>
      <c r="D59" s="11"/>
      <c r="E59" s="11"/>
      <c r="F59" s="12">
        <f t="shared" si="1"/>
        <v>0</v>
      </c>
    </row>
    <row r="60" spans="1:6" ht="30">
      <c r="A60" s="9"/>
      <c r="B60" s="10" t="s">
        <v>61</v>
      </c>
      <c r="C60" s="11"/>
      <c r="D60" s="11">
        <v>0</v>
      </c>
      <c r="E60" s="11"/>
      <c r="F60" s="12">
        <f t="shared" si="1"/>
        <v>0</v>
      </c>
    </row>
    <row r="61" spans="1:6">
      <c r="A61" s="9"/>
      <c r="B61" s="10" t="s">
        <v>103</v>
      </c>
      <c r="C61" s="11">
        <v>20</v>
      </c>
      <c r="D61" s="11"/>
      <c r="E61" s="11"/>
      <c r="F61" s="12">
        <f t="shared" si="1"/>
        <v>20</v>
      </c>
    </row>
    <row r="62" spans="1:6">
      <c r="A62" s="9"/>
      <c r="B62" s="10" t="s">
        <v>125</v>
      </c>
      <c r="C62" s="11"/>
      <c r="D62" s="11">
        <v>80</v>
      </c>
      <c r="E62" s="11"/>
      <c r="F62" s="12">
        <f t="shared" si="1"/>
        <v>80</v>
      </c>
    </row>
    <row r="63" spans="1:6" ht="45">
      <c r="A63" s="9"/>
      <c r="B63" s="10" t="s">
        <v>104</v>
      </c>
      <c r="C63" s="11">
        <v>5.4</v>
      </c>
      <c r="D63" s="11"/>
      <c r="E63" s="11"/>
      <c r="F63" s="12">
        <f t="shared" si="1"/>
        <v>5.4</v>
      </c>
    </row>
    <row r="64" spans="1:6">
      <c r="A64" s="9"/>
      <c r="B64" s="10" t="s">
        <v>63</v>
      </c>
      <c r="C64" s="11"/>
      <c r="D64" s="11"/>
      <c r="E64" s="11"/>
      <c r="F64" s="12">
        <f t="shared" si="1"/>
        <v>0</v>
      </c>
    </row>
    <row r="65" spans="1:6">
      <c r="A65" s="5">
        <v>290</v>
      </c>
      <c r="B65" s="6" t="s">
        <v>64</v>
      </c>
      <c r="C65" s="7">
        <f>SUM(C66:C66)</f>
        <v>15.6</v>
      </c>
      <c r="D65" s="7">
        <f>SUM(D66:D66)</f>
        <v>0</v>
      </c>
      <c r="E65" s="7">
        <f>SUM(E66:E66)</f>
        <v>0</v>
      </c>
      <c r="F65" s="7">
        <f>SUM(F66:F66)</f>
        <v>15.6</v>
      </c>
    </row>
    <row r="66" spans="1:6" ht="45">
      <c r="A66" s="9"/>
      <c r="B66" s="10" t="s">
        <v>65</v>
      </c>
      <c r="C66" s="11">
        <v>15.6</v>
      </c>
      <c r="D66" s="11"/>
      <c r="E66" s="11"/>
      <c r="F66" s="12">
        <f>SUM(C66:E66)</f>
        <v>15.6</v>
      </c>
    </row>
    <row r="67" spans="1:6">
      <c r="A67" s="5">
        <v>300</v>
      </c>
      <c r="B67" s="6" t="s">
        <v>70</v>
      </c>
      <c r="C67" s="7">
        <f>C68+C84</f>
        <v>69.11</v>
      </c>
      <c r="D67" s="7">
        <f>D68+D84</f>
        <v>454.56999999999994</v>
      </c>
      <c r="E67" s="7">
        <f>E68+E84</f>
        <v>1045.1500000000001</v>
      </c>
      <c r="F67" s="7">
        <f>F68+F84</f>
        <v>1568.83</v>
      </c>
    </row>
    <row r="68" spans="1:6">
      <c r="A68" s="1">
        <v>310</v>
      </c>
      <c r="B68" s="3" t="s">
        <v>71</v>
      </c>
      <c r="C68" s="27">
        <f>C69+C83</f>
        <v>46.11</v>
      </c>
      <c r="D68" s="27">
        <f>D70+D71+D72+D73+D74+D75+D76</f>
        <v>348.91999999999996</v>
      </c>
      <c r="E68" s="27">
        <f>E77+E78+E79+E80+E81</f>
        <v>896.88</v>
      </c>
      <c r="F68" s="4">
        <f>SUM(C68:E68)</f>
        <v>1291.9099999999999</v>
      </c>
    </row>
    <row r="69" spans="1:6">
      <c r="A69" s="1"/>
      <c r="B69" s="24" t="s">
        <v>117</v>
      </c>
      <c r="C69" s="25">
        <v>9.99</v>
      </c>
      <c r="D69" s="25"/>
      <c r="E69" s="25"/>
      <c r="F69" s="26">
        <f>C69</f>
        <v>9.99</v>
      </c>
    </row>
    <row r="70" spans="1:6">
      <c r="A70" s="1"/>
      <c r="B70" s="24" t="s">
        <v>126</v>
      </c>
      <c r="C70" s="25"/>
      <c r="D70" s="25">
        <v>90</v>
      </c>
      <c r="E70" s="25"/>
      <c r="F70" s="26">
        <f t="shared" ref="F70:F76" si="2">D70</f>
        <v>90</v>
      </c>
    </row>
    <row r="71" spans="1:6">
      <c r="A71" s="1"/>
      <c r="B71" s="24" t="s">
        <v>127</v>
      </c>
      <c r="C71" s="25"/>
      <c r="D71" s="25">
        <v>7.99</v>
      </c>
      <c r="E71" s="25"/>
      <c r="F71" s="26">
        <f t="shared" si="2"/>
        <v>7.99</v>
      </c>
    </row>
    <row r="72" spans="1:6" ht="30">
      <c r="A72" s="1"/>
      <c r="B72" s="24" t="s">
        <v>128</v>
      </c>
      <c r="C72" s="25"/>
      <c r="D72" s="25">
        <v>18.059999999999999</v>
      </c>
      <c r="E72" s="25"/>
      <c r="F72" s="26">
        <f t="shared" si="2"/>
        <v>18.059999999999999</v>
      </c>
    </row>
    <row r="73" spans="1:6">
      <c r="A73" s="1"/>
      <c r="B73" s="24" t="s">
        <v>129</v>
      </c>
      <c r="C73" s="25"/>
      <c r="D73" s="25">
        <v>25.05</v>
      </c>
      <c r="E73" s="25"/>
      <c r="F73" s="26">
        <f t="shared" si="2"/>
        <v>25.05</v>
      </c>
    </row>
    <row r="74" spans="1:6">
      <c r="A74" s="1"/>
      <c r="B74" s="24" t="s">
        <v>130</v>
      </c>
      <c r="C74" s="25"/>
      <c r="D74" s="25">
        <v>99.91</v>
      </c>
      <c r="E74" s="25"/>
      <c r="F74" s="26">
        <f t="shared" si="2"/>
        <v>99.91</v>
      </c>
    </row>
    <row r="75" spans="1:6">
      <c r="A75" s="1"/>
      <c r="B75" s="24" t="s">
        <v>131</v>
      </c>
      <c r="C75" s="25"/>
      <c r="D75" s="25">
        <v>8</v>
      </c>
      <c r="E75" s="25"/>
      <c r="F75" s="26">
        <f t="shared" si="2"/>
        <v>8</v>
      </c>
    </row>
    <row r="76" spans="1:6">
      <c r="A76" s="1"/>
      <c r="B76" s="24" t="s">
        <v>149</v>
      </c>
      <c r="C76" s="25"/>
      <c r="D76" s="25">
        <v>99.91</v>
      </c>
      <c r="E76" s="25"/>
      <c r="F76" s="26">
        <f t="shared" si="2"/>
        <v>99.91</v>
      </c>
    </row>
    <row r="77" spans="1:6">
      <c r="A77" s="1"/>
      <c r="B77" s="24" t="s">
        <v>143</v>
      </c>
      <c r="C77" s="25"/>
      <c r="D77" s="25"/>
      <c r="E77" s="25">
        <v>21.1</v>
      </c>
      <c r="F77" s="26">
        <f>E77</f>
        <v>21.1</v>
      </c>
    </row>
    <row r="78" spans="1:6">
      <c r="A78" s="1"/>
      <c r="B78" s="24" t="s">
        <v>144</v>
      </c>
      <c r="C78" s="25"/>
      <c r="D78" s="25"/>
      <c r="E78" s="25">
        <v>90.73</v>
      </c>
      <c r="F78" s="26">
        <f>E78</f>
        <v>90.73</v>
      </c>
    </row>
    <row r="79" spans="1:6">
      <c r="A79" s="1"/>
      <c r="B79" s="24" t="s">
        <v>145</v>
      </c>
      <c r="C79" s="25"/>
      <c r="D79" s="25"/>
      <c r="E79" s="25">
        <v>733.76</v>
      </c>
      <c r="F79" s="26">
        <f>E79</f>
        <v>733.76</v>
      </c>
    </row>
    <row r="80" spans="1:6">
      <c r="A80" s="1"/>
      <c r="B80" s="24" t="s">
        <v>146</v>
      </c>
      <c r="C80" s="25"/>
      <c r="D80" s="25"/>
      <c r="E80" s="25">
        <v>36.53</v>
      </c>
      <c r="F80" s="26">
        <f>E80</f>
        <v>36.53</v>
      </c>
    </row>
    <row r="81" spans="1:6" ht="30">
      <c r="A81" s="1"/>
      <c r="B81" s="24" t="s">
        <v>147</v>
      </c>
      <c r="C81" s="25"/>
      <c r="D81" s="25"/>
      <c r="E81" s="25">
        <v>14.76</v>
      </c>
      <c r="F81" s="26">
        <f>E81</f>
        <v>14.76</v>
      </c>
    </row>
    <row r="82" spans="1:6">
      <c r="A82" s="1"/>
      <c r="B82" s="24"/>
      <c r="C82" s="25"/>
      <c r="D82" s="25"/>
      <c r="E82" s="25"/>
      <c r="F82" s="26"/>
    </row>
    <row r="83" spans="1:6">
      <c r="A83" s="1"/>
      <c r="B83" s="24" t="s">
        <v>118</v>
      </c>
      <c r="C83" s="25">
        <v>36.119999999999997</v>
      </c>
      <c r="D83" s="25"/>
      <c r="E83" s="25"/>
      <c r="F83" s="26">
        <f>C83</f>
        <v>36.119999999999997</v>
      </c>
    </row>
    <row r="84" spans="1:6">
      <c r="A84" s="1">
        <v>340</v>
      </c>
      <c r="B84" s="3" t="s">
        <v>72</v>
      </c>
      <c r="C84" s="4">
        <f>SUM(C85:C113)</f>
        <v>23</v>
      </c>
      <c r="D84" s="4">
        <f>SUM(D85:D113)</f>
        <v>105.64999999999999</v>
      </c>
      <c r="E84" s="4">
        <f>SUM(E85:E113)</f>
        <v>148.26999999999998</v>
      </c>
      <c r="F84" s="4">
        <f>SUM(F85:F113)</f>
        <v>276.92</v>
      </c>
    </row>
    <row r="85" spans="1:6" ht="30">
      <c r="A85" s="9"/>
      <c r="B85" s="10" t="s">
        <v>73</v>
      </c>
      <c r="C85" s="11"/>
      <c r="D85" s="11"/>
      <c r="E85" s="11"/>
      <c r="F85" s="12">
        <f t="shared" ref="F85:F113" si="3">SUM(C85:E85)</f>
        <v>0</v>
      </c>
    </row>
    <row r="86" spans="1:6" ht="45">
      <c r="A86" s="9"/>
      <c r="B86" s="10" t="s">
        <v>74</v>
      </c>
      <c r="C86" s="11"/>
      <c r="D86" s="11">
        <v>0</v>
      </c>
      <c r="E86" s="11"/>
      <c r="F86" s="12">
        <f t="shared" si="3"/>
        <v>0</v>
      </c>
    </row>
    <row r="87" spans="1:6">
      <c r="A87" s="9"/>
      <c r="B87" s="10" t="s">
        <v>134</v>
      </c>
      <c r="C87" s="11"/>
      <c r="D87" s="11">
        <v>20.36</v>
      </c>
      <c r="E87" s="11">
        <v>12.09</v>
      </c>
      <c r="F87" s="12">
        <f>D87+E87</f>
        <v>32.450000000000003</v>
      </c>
    </row>
    <row r="88" spans="1:6" ht="30">
      <c r="A88" s="9"/>
      <c r="B88" s="10" t="s">
        <v>132</v>
      </c>
      <c r="C88" s="11"/>
      <c r="D88" s="11">
        <v>1.92</v>
      </c>
      <c r="E88" s="11"/>
      <c r="F88" s="12">
        <f>D88</f>
        <v>1.92</v>
      </c>
    </row>
    <row r="89" spans="1:6" ht="30">
      <c r="A89" s="9"/>
      <c r="B89" s="10" t="s">
        <v>133</v>
      </c>
      <c r="C89" s="11"/>
      <c r="D89" s="11">
        <v>2.5099999999999998</v>
      </c>
      <c r="E89" s="11"/>
      <c r="F89" s="12">
        <f>D89</f>
        <v>2.5099999999999998</v>
      </c>
    </row>
    <row r="90" spans="1:6" ht="60">
      <c r="A90" s="9"/>
      <c r="B90" s="10" t="s">
        <v>75</v>
      </c>
      <c r="C90" s="11"/>
      <c r="D90" s="11">
        <v>0</v>
      </c>
      <c r="E90" s="11"/>
      <c r="F90" s="12">
        <f t="shared" si="3"/>
        <v>0</v>
      </c>
    </row>
    <row r="91" spans="1:6" ht="30">
      <c r="A91" s="9"/>
      <c r="B91" s="22" t="s">
        <v>76</v>
      </c>
      <c r="C91" s="11">
        <v>0</v>
      </c>
      <c r="D91" s="11"/>
      <c r="E91" s="11"/>
      <c r="F91" s="12">
        <f t="shared" si="3"/>
        <v>0</v>
      </c>
    </row>
    <row r="92" spans="1:6" ht="30">
      <c r="A92" s="9"/>
      <c r="B92" s="10" t="s">
        <v>77</v>
      </c>
      <c r="C92" s="11"/>
      <c r="D92" s="11"/>
      <c r="E92" s="11"/>
      <c r="F92" s="12">
        <f t="shared" si="3"/>
        <v>0</v>
      </c>
    </row>
    <row r="93" spans="1:6" ht="30">
      <c r="A93" s="9"/>
      <c r="B93" s="10" t="s">
        <v>78</v>
      </c>
      <c r="C93" s="11"/>
      <c r="D93" s="11">
        <v>3.13</v>
      </c>
      <c r="E93" s="11">
        <v>12.06</v>
      </c>
      <c r="F93" s="12">
        <f t="shared" si="3"/>
        <v>15.190000000000001</v>
      </c>
    </row>
    <row r="94" spans="1:6">
      <c r="A94" s="9"/>
      <c r="B94" s="10" t="s">
        <v>148</v>
      </c>
      <c r="C94" s="11"/>
      <c r="D94" s="11"/>
      <c r="E94" s="11">
        <v>11.68</v>
      </c>
      <c r="F94" s="12">
        <f t="shared" si="3"/>
        <v>11.68</v>
      </c>
    </row>
    <row r="95" spans="1:6">
      <c r="A95" s="9"/>
      <c r="B95" s="10" t="s">
        <v>135</v>
      </c>
      <c r="C95" s="11"/>
      <c r="D95" s="11">
        <v>14.99</v>
      </c>
      <c r="E95" s="11"/>
      <c r="F95" s="12">
        <f t="shared" si="3"/>
        <v>14.99</v>
      </c>
    </row>
    <row r="96" spans="1:6">
      <c r="A96" s="9"/>
      <c r="B96" s="10" t="s">
        <v>80</v>
      </c>
      <c r="C96" s="11"/>
      <c r="D96" s="11">
        <v>0</v>
      </c>
      <c r="E96" s="11"/>
      <c r="F96" s="12">
        <f t="shared" si="3"/>
        <v>0</v>
      </c>
    </row>
    <row r="97" spans="1:6">
      <c r="A97" s="9"/>
      <c r="B97" s="10" t="s">
        <v>81</v>
      </c>
      <c r="C97" s="11"/>
      <c r="D97" s="11"/>
      <c r="E97" s="11"/>
      <c r="F97" s="12">
        <f t="shared" si="3"/>
        <v>0</v>
      </c>
    </row>
    <row r="98" spans="1:6">
      <c r="A98" s="9"/>
      <c r="B98" s="10" t="s">
        <v>119</v>
      </c>
      <c r="C98" s="11">
        <v>23</v>
      </c>
      <c r="D98" s="11">
        <v>0</v>
      </c>
      <c r="E98" s="11"/>
      <c r="F98" s="12">
        <f t="shared" si="3"/>
        <v>23</v>
      </c>
    </row>
    <row r="99" spans="1:6">
      <c r="A99" s="9"/>
      <c r="B99" s="10" t="s">
        <v>83</v>
      </c>
      <c r="C99" s="11"/>
      <c r="D99" s="11"/>
      <c r="E99" s="11"/>
      <c r="F99" s="12">
        <f t="shared" si="3"/>
        <v>0</v>
      </c>
    </row>
    <row r="100" spans="1:6">
      <c r="A100" s="9"/>
      <c r="B100" s="10" t="s">
        <v>80</v>
      </c>
      <c r="C100" s="11"/>
      <c r="D100" s="11">
        <v>12.15</v>
      </c>
      <c r="E100" s="11"/>
      <c r="F100" s="12">
        <f>D100</f>
        <v>12.15</v>
      </c>
    </row>
    <row r="101" spans="1:6">
      <c r="A101" s="9"/>
      <c r="B101" s="10" t="s">
        <v>136</v>
      </c>
      <c r="C101" s="11"/>
      <c r="D101" s="11">
        <v>0.19</v>
      </c>
      <c r="E101" s="11"/>
      <c r="F101" s="12">
        <f>D101</f>
        <v>0.19</v>
      </c>
    </row>
    <row r="102" spans="1:6">
      <c r="A102" s="9"/>
      <c r="B102" s="10" t="s">
        <v>84</v>
      </c>
      <c r="C102" s="11"/>
      <c r="D102" s="11">
        <v>0</v>
      </c>
      <c r="E102" s="11"/>
      <c r="F102" s="12">
        <f t="shared" si="3"/>
        <v>0</v>
      </c>
    </row>
    <row r="103" spans="1:6">
      <c r="A103" s="9"/>
      <c r="B103" s="10" t="s">
        <v>85</v>
      </c>
      <c r="C103" s="11"/>
      <c r="D103" s="11">
        <v>0</v>
      </c>
      <c r="E103" s="11"/>
      <c r="F103" s="12">
        <f t="shared" si="3"/>
        <v>0</v>
      </c>
    </row>
    <row r="104" spans="1:6">
      <c r="A104" s="9"/>
      <c r="B104" s="10" t="s">
        <v>137</v>
      </c>
      <c r="C104" s="11"/>
      <c r="D104" s="11">
        <v>0.4</v>
      </c>
      <c r="E104" s="11"/>
      <c r="F104" s="12">
        <f>D104</f>
        <v>0.4</v>
      </c>
    </row>
    <row r="105" spans="1:6" ht="30">
      <c r="A105" s="9"/>
      <c r="B105" s="23" t="s">
        <v>113</v>
      </c>
      <c r="C105" s="11"/>
      <c r="D105" s="11">
        <v>50</v>
      </c>
      <c r="E105" s="11">
        <v>70.38</v>
      </c>
      <c r="F105" s="12">
        <f>D105+E105</f>
        <v>120.38</v>
      </c>
    </row>
    <row r="106" spans="1:6" ht="45">
      <c r="A106" s="9"/>
      <c r="B106" s="22" t="s">
        <v>115</v>
      </c>
      <c r="C106" s="11">
        <v>0</v>
      </c>
      <c r="D106" s="11"/>
      <c r="E106" s="11"/>
      <c r="F106" s="12">
        <f t="shared" si="3"/>
        <v>0</v>
      </c>
    </row>
    <row r="107" spans="1:6">
      <c r="A107" s="9"/>
      <c r="B107" s="10" t="s">
        <v>89</v>
      </c>
      <c r="C107" s="11"/>
      <c r="D107" s="11"/>
      <c r="E107" s="11"/>
      <c r="F107" s="12">
        <f t="shared" si="3"/>
        <v>0</v>
      </c>
    </row>
    <row r="108" spans="1:6">
      <c r="A108" s="9"/>
      <c r="B108" s="10" t="s">
        <v>90</v>
      </c>
      <c r="C108" s="11"/>
      <c r="D108" s="11"/>
      <c r="E108" s="11"/>
      <c r="F108" s="12">
        <f t="shared" si="3"/>
        <v>0</v>
      </c>
    </row>
    <row r="109" spans="1:6">
      <c r="A109" s="9"/>
      <c r="B109" s="10" t="s">
        <v>91</v>
      </c>
      <c r="C109" s="11">
        <v>0</v>
      </c>
      <c r="D109" s="11"/>
      <c r="E109" s="11"/>
      <c r="F109" s="12">
        <f t="shared" si="3"/>
        <v>0</v>
      </c>
    </row>
    <row r="110" spans="1:6" ht="60">
      <c r="A110" s="9"/>
      <c r="B110" s="10" t="s">
        <v>92</v>
      </c>
      <c r="C110" s="11"/>
      <c r="D110" s="11">
        <v>0</v>
      </c>
      <c r="E110" s="11"/>
      <c r="F110" s="12">
        <f t="shared" si="3"/>
        <v>0</v>
      </c>
    </row>
    <row r="111" spans="1:6" ht="90">
      <c r="A111" s="9"/>
      <c r="B111" s="23" t="s">
        <v>112</v>
      </c>
      <c r="C111" s="11">
        <v>0</v>
      </c>
      <c r="D111" s="11"/>
      <c r="E111" s="11">
        <v>42.06</v>
      </c>
      <c r="F111" s="12">
        <f t="shared" si="3"/>
        <v>42.06</v>
      </c>
    </row>
    <row r="112" spans="1:6">
      <c r="A112" s="9"/>
      <c r="B112" s="23" t="s">
        <v>114</v>
      </c>
      <c r="C112" s="11">
        <v>0</v>
      </c>
      <c r="D112" s="11"/>
      <c r="E112" s="11"/>
      <c r="F112" s="12">
        <f t="shared" si="3"/>
        <v>0</v>
      </c>
    </row>
    <row r="113" spans="1:6" ht="30">
      <c r="A113" s="9"/>
      <c r="B113" s="10" t="s">
        <v>96</v>
      </c>
      <c r="C113" s="11"/>
      <c r="D113" s="11"/>
      <c r="E113" s="11"/>
      <c r="F113" s="12">
        <f t="shared" si="3"/>
        <v>0</v>
      </c>
    </row>
    <row r="115" spans="1:6">
      <c r="B115" s="18"/>
    </row>
  </sheetData>
  <protectedRanges>
    <protectedRange sqref="C8:E113" name="Диапазон2"/>
  </protectedRanges>
  <mergeCells count="4">
    <mergeCell ref="A4:A5"/>
    <mergeCell ref="B4:B5"/>
    <mergeCell ref="C4:F4"/>
    <mergeCell ref="B2:E2"/>
  </mergeCells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1"/>
  <sheetViews>
    <sheetView workbookViewId="0">
      <selection activeCell="B7" sqref="B7"/>
    </sheetView>
  </sheetViews>
  <sheetFormatPr defaultRowHeight="15"/>
  <cols>
    <col min="1" max="1" width="10.5703125" customWidth="1"/>
    <col min="2" max="2" width="56.42578125" customWidth="1"/>
    <col min="3" max="3" width="18.7109375" bestFit="1" customWidth="1"/>
    <col min="4" max="4" width="17" bestFit="1" customWidth="1"/>
    <col min="5" max="5" width="13.28515625" bestFit="1" customWidth="1"/>
    <col min="6" max="6" width="26.42578125" customWidth="1"/>
    <col min="7" max="7" width="24.42578125" customWidth="1"/>
    <col min="8" max="8" width="13.140625" bestFit="1" customWidth="1"/>
  </cols>
  <sheetData>
    <row r="3" spans="1:8">
      <c r="A3" s="40" t="s">
        <v>0</v>
      </c>
      <c r="B3" s="40" t="s">
        <v>1</v>
      </c>
      <c r="C3" s="40" t="s">
        <v>2</v>
      </c>
      <c r="D3" s="42" t="s">
        <v>3</v>
      </c>
      <c r="E3" s="43"/>
      <c r="F3" s="43"/>
      <c r="G3" s="43"/>
      <c r="H3" s="44"/>
    </row>
    <row r="4" spans="1:8" ht="75">
      <c r="A4" s="41"/>
      <c r="B4" s="41"/>
      <c r="C4" s="41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 t="s">
        <v>9</v>
      </c>
    </row>
    <row r="6" spans="1:8">
      <c r="A6" s="1" t="s">
        <v>10</v>
      </c>
      <c r="B6" s="3"/>
      <c r="C6" s="4">
        <f t="shared" ref="C6:H6" si="0">SUM(C7,C12,C60,C66)</f>
        <v>39909.790000000008</v>
      </c>
      <c r="D6" s="4">
        <f t="shared" si="0"/>
        <v>33533.100000000006</v>
      </c>
      <c r="E6" s="4">
        <f t="shared" si="0"/>
        <v>12273.9</v>
      </c>
      <c r="F6" s="4">
        <f t="shared" si="0"/>
        <v>0</v>
      </c>
      <c r="G6" s="4">
        <f t="shared" si="0"/>
        <v>0</v>
      </c>
      <c r="H6" s="4">
        <f t="shared" si="0"/>
        <v>45807</v>
      </c>
    </row>
    <row r="7" spans="1:8">
      <c r="A7" s="5">
        <v>210</v>
      </c>
      <c r="B7" s="6" t="s">
        <v>11</v>
      </c>
      <c r="C7" s="7">
        <f t="shared" ref="C7:H7" si="1">SUM(C8,C10,C11)</f>
        <v>27961.060000000005</v>
      </c>
      <c r="D7" s="7">
        <f t="shared" si="1"/>
        <v>25311.600000000002</v>
      </c>
      <c r="E7" s="7">
        <f t="shared" si="1"/>
        <v>4615.3</v>
      </c>
      <c r="F7" s="7">
        <f t="shared" si="1"/>
        <v>0</v>
      </c>
      <c r="G7" s="7">
        <f t="shared" si="1"/>
        <v>0</v>
      </c>
      <c r="H7" s="7">
        <f t="shared" si="1"/>
        <v>29926.9</v>
      </c>
    </row>
    <row r="8" spans="1:8">
      <c r="A8" s="1">
        <v>211</v>
      </c>
      <c r="B8" s="3" t="s">
        <v>12</v>
      </c>
      <c r="C8" s="8">
        <v>21323.4</v>
      </c>
      <c r="D8" s="8">
        <v>19439.400000000001</v>
      </c>
      <c r="E8" s="8">
        <v>3544.8</v>
      </c>
      <c r="F8" s="8"/>
      <c r="G8" s="8"/>
      <c r="H8" s="4">
        <f>SUM(D8:G8)</f>
        <v>22984.2</v>
      </c>
    </row>
    <row r="9" spans="1:8">
      <c r="A9" s="9"/>
      <c r="B9" s="10" t="s">
        <v>13</v>
      </c>
      <c r="C9" s="11">
        <v>3032.5</v>
      </c>
      <c r="D9" s="11"/>
      <c r="E9" s="11"/>
      <c r="F9" s="11"/>
      <c r="G9" s="11"/>
      <c r="H9" s="12">
        <f>SUM(D9:G9)</f>
        <v>0</v>
      </c>
    </row>
    <row r="10" spans="1:8">
      <c r="A10" s="1">
        <v>212</v>
      </c>
      <c r="B10" s="3" t="s">
        <v>14</v>
      </c>
      <c r="C10" s="8">
        <v>1.56</v>
      </c>
      <c r="D10" s="8">
        <v>1.5</v>
      </c>
      <c r="E10" s="8"/>
      <c r="F10" s="8"/>
      <c r="G10" s="8"/>
      <c r="H10" s="4">
        <f>SUM(D10:G10)</f>
        <v>1.5</v>
      </c>
    </row>
    <row r="11" spans="1:8">
      <c r="A11" s="1">
        <v>213</v>
      </c>
      <c r="B11" s="3" t="s">
        <v>15</v>
      </c>
      <c r="C11" s="8">
        <v>6636.1</v>
      </c>
      <c r="D11" s="8">
        <v>5870.7</v>
      </c>
      <c r="E11" s="8">
        <v>1070.5</v>
      </c>
      <c r="F11" s="8"/>
      <c r="G11" s="8"/>
      <c r="H11" s="4">
        <f>SUM(D11:G11)</f>
        <v>6941.2</v>
      </c>
    </row>
    <row r="12" spans="1:8">
      <c r="A12" s="5">
        <v>220</v>
      </c>
      <c r="B12" s="6" t="s">
        <v>16</v>
      </c>
      <c r="C12" s="7">
        <f t="shared" ref="C12:H12" si="2">SUM(C13,C16,C20,C21,C22,C35)</f>
        <v>5732.8899999999994</v>
      </c>
      <c r="D12" s="7">
        <f t="shared" si="2"/>
        <v>130.4</v>
      </c>
      <c r="E12" s="7">
        <f t="shared" si="2"/>
        <v>6150.5</v>
      </c>
      <c r="F12" s="7">
        <f t="shared" si="2"/>
        <v>0</v>
      </c>
      <c r="G12" s="7">
        <f t="shared" si="2"/>
        <v>0</v>
      </c>
      <c r="H12" s="7">
        <f t="shared" si="2"/>
        <v>6280.9000000000005</v>
      </c>
    </row>
    <row r="13" spans="1:8">
      <c r="A13" s="1">
        <v>221</v>
      </c>
      <c r="B13" s="3" t="s">
        <v>17</v>
      </c>
      <c r="C13" s="4">
        <f t="shared" ref="C13:H13" si="3">SUM(C14:C15)</f>
        <v>33.69</v>
      </c>
      <c r="D13" s="4">
        <f t="shared" si="3"/>
        <v>0</v>
      </c>
      <c r="E13" s="4">
        <f t="shared" si="3"/>
        <v>47.1</v>
      </c>
      <c r="F13" s="4">
        <f t="shared" si="3"/>
        <v>0</v>
      </c>
      <c r="G13" s="4">
        <f t="shared" si="3"/>
        <v>0</v>
      </c>
      <c r="H13" s="4">
        <f t="shared" si="3"/>
        <v>47.1</v>
      </c>
    </row>
    <row r="14" spans="1:8" ht="60">
      <c r="A14" s="9"/>
      <c r="B14" s="10" t="s">
        <v>18</v>
      </c>
      <c r="C14" s="11">
        <v>33.69</v>
      </c>
      <c r="D14" s="11"/>
      <c r="E14" s="11">
        <v>47.1</v>
      </c>
      <c r="F14" s="11"/>
      <c r="G14" s="11"/>
      <c r="H14" s="12">
        <f>SUM(D14:G14)</f>
        <v>47.1</v>
      </c>
    </row>
    <row r="15" spans="1:8" ht="30">
      <c r="A15" s="9"/>
      <c r="B15" s="10" t="s">
        <v>19</v>
      </c>
      <c r="C15" s="11"/>
      <c r="D15" s="11"/>
      <c r="E15" s="11"/>
      <c r="F15" s="11"/>
      <c r="G15" s="11"/>
      <c r="H15" s="12">
        <f>SUM(D15:G15)</f>
        <v>0</v>
      </c>
    </row>
    <row r="16" spans="1:8">
      <c r="A16" s="1">
        <v>222</v>
      </c>
      <c r="B16" s="3" t="s">
        <v>20</v>
      </c>
      <c r="C16" s="4">
        <f t="shared" ref="C16:H16" si="4">SUM(C17:C19)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</row>
    <row r="17" spans="1:8" ht="30">
      <c r="A17" s="9"/>
      <c r="B17" s="10" t="s">
        <v>21</v>
      </c>
      <c r="C17" s="11"/>
      <c r="D17" s="11"/>
      <c r="E17" s="11"/>
      <c r="F17" s="11"/>
      <c r="G17" s="11"/>
      <c r="H17" s="12">
        <f>SUM(D17:G17)</f>
        <v>0</v>
      </c>
    </row>
    <row r="18" spans="1:8" ht="45">
      <c r="A18" s="9"/>
      <c r="B18" s="10" t="s">
        <v>22</v>
      </c>
      <c r="C18" s="11"/>
      <c r="D18" s="11"/>
      <c r="E18" s="11"/>
      <c r="F18" s="11"/>
      <c r="G18" s="11"/>
      <c r="H18" s="12">
        <f>SUM(D18:G18)</f>
        <v>0</v>
      </c>
    </row>
    <row r="19" spans="1:8">
      <c r="A19" s="9"/>
      <c r="B19" s="10" t="s">
        <v>23</v>
      </c>
      <c r="C19" s="11"/>
      <c r="D19" s="11"/>
      <c r="E19" s="11"/>
      <c r="F19" s="11"/>
      <c r="G19" s="11"/>
      <c r="H19" s="12">
        <f>SUM(D19:G19)</f>
        <v>0</v>
      </c>
    </row>
    <row r="20" spans="1:8">
      <c r="A20" s="1">
        <v>223</v>
      </c>
      <c r="B20" s="3" t="s">
        <v>24</v>
      </c>
      <c r="C20" s="8">
        <v>2960.7</v>
      </c>
      <c r="D20" s="8"/>
      <c r="E20" s="8">
        <v>2867.7</v>
      </c>
      <c r="F20" s="8"/>
      <c r="G20" s="8"/>
      <c r="H20" s="4">
        <f>SUM(D20:G20)</f>
        <v>2867.7</v>
      </c>
    </row>
    <row r="21" spans="1:8">
      <c r="A21" s="1">
        <v>224</v>
      </c>
      <c r="B21" s="3" t="s">
        <v>25</v>
      </c>
      <c r="C21" s="8"/>
      <c r="D21" s="8"/>
      <c r="E21" s="8"/>
      <c r="F21" s="8"/>
      <c r="G21" s="8"/>
      <c r="H21" s="4">
        <f>SUM(D21:G21)</f>
        <v>0</v>
      </c>
    </row>
    <row r="22" spans="1:8">
      <c r="A22" s="1">
        <v>225</v>
      </c>
      <c r="B22" s="3" t="s">
        <v>26</v>
      </c>
      <c r="C22" s="4">
        <f t="shared" ref="C22:H22" si="5">SUM(C23:C34)</f>
        <v>2046.1</v>
      </c>
      <c r="D22" s="4">
        <f t="shared" si="5"/>
        <v>0</v>
      </c>
      <c r="E22" s="4">
        <f t="shared" si="5"/>
        <v>2658.3</v>
      </c>
      <c r="F22" s="4">
        <f t="shared" si="5"/>
        <v>0</v>
      </c>
      <c r="G22" s="4">
        <f t="shared" si="5"/>
        <v>0</v>
      </c>
      <c r="H22" s="4">
        <f t="shared" si="5"/>
        <v>2658.3</v>
      </c>
    </row>
    <row r="23" spans="1:8" ht="45">
      <c r="A23" s="9"/>
      <c r="B23" s="10" t="s">
        <v>27</v>
      </c>
      <c r="C23" s="11"/>
      <c r="D23" s="11"/>
      <c r="E23" s="11"/>
      <c r="F23" s="11"/>
      <c r="G23" s="11"/>
      <c r="H23" s="12">
        <f t="shared" ref="H23:H34" si="6">SUM(D23:G23)</f>
        <v>0</v>
      </c>
    </row>
    <row r="24" spans="1:8" ht="30">
      <c r="A24" s="9"/>
      <c r="B24" s="10" t="s">
        <v>28</v>
      </c>
      <c r="C24" s="11">
        <f>69.25+28.8</f>
        <v>98.05</v>
      </c>
      <c r="D24" s="11"/>
      <c r="E24" s="11">
        <v>150</v>
      </c>
      <c r="F24" s="11"/>
      <c r="G24" s="11"/>
      <c r="H24" s="12">
        <f t="shared" si="6"/>
        <v>150</v>
      </c>
    </row>
    <row r="25" spans="1:8">
      <c r="A25" s="9"/>
      <c r="B25" s="10" t="s">
        <v>29</v>
      </c>
      <c r="C25" s="11">
        <v>34.799999999999997</v>
      </c>
      <c r="D25" s="11"/>
      <c r="E25" s="11">
        <v>50</v>
      </c>
      <c r="F25" s="11"/>
      <c r="G25" s="11"/>
      <c r="H25" s="12">
        <f t="shared" si="6"/>
        <v>50</v>
      </c>
    </row>
    <row r="26" spans="1:8">
      <c r="A26" s="9"/>
      <c r="B26" s="10" t="s">
        <v>30</v>
      </c>
      <c r="C26" s="11">
        <v>8.4</v>
      </c>
      <c r="D26" s="11"/>
      <c r="E26" s="11">
        <v>12</v>
      </c>
      <c r="F26" s="11"/>
      <c r="G26" s="11"/>
      <c r="H26" s="12">
        <f t="shared" si="6"/>
        <v>12</v>
      </c>
    </row>
    <row r="27" spans="1:8" ht="60">
      <c r="A27" s="9"/>
      <c r="B27" s="10" t="s">
        <v>31</v>
      </c>
      <c r="C27" s="11"/>
      <c r="D27" s="11"/>
      <c r="E27" s="11"/>
      <c r="F27" s="11"/>
      <c r="G27" s="11"/>
      <c r="H27" s="12">
        <f t="shared" si="6"/>
        <v>0</v>
      </c>
    </row>
    <row r="28" spans="1:8">
      <c r="A28" s="9"/>
      <c r="B28" s="10" t="s">
        <v>32</v>
      </c>
      <c r="C28" s="11"/>
      <c r="D28" s="11"/>
      <c r="E28" s="11">
        <v>20.3</v>
      </c>
      <c r="F28" s="11"/>
      <c r="G28" s="11"/>
      <c r="H28" s="12">
        <f t="shared" si="6"/>
        <v>20.3</v>
      </c>
    </row>
    <row r="29" spans="1:8" ht="60">
      <c r="A29" s="9"/>
      <c r="B29" s="10" t="s">
        <v>33</v>
      </c>
      <c r="C29" s="11">
        <f>10.27+23.4</f>
        <v>33.67</v>
      </c>
      <c r="D29" s="11"/>
      <c r="E29" s="11">
        <v>45</v>
      </c>
      <c r="F29" s="11"/>
      <c r="G29" s="11"/>
      <c r="H29" s="12">
        <f t="shared" si="6"/>
        <v>45</v>
      </c>
    </row>
    <row r="30" spans="1:8">
      <c r="A30" s="9"/>
      <c r="B30" s="10" t="s">
        <v>34</v>
      </c>
      <c r="C30" s="11">
        <v>79.400000000000006</v>
      </c>
      <c r="D30" s="11"/>
      <c r="E30" s="11"/>
      <c r="F30" s="11"/>
      <c r="G30" s="11"/>
      <c r="H30" s="12">
        <f t="shared" si="6"/>
        <v>0</v>
      </c>
    </row>
    <row r="31" spans="1:8" ht="75">
      <c r="A31" s="9"/>
      <c r="B31" s="10" t="s">
        <v>35</v>
      </c>
      <c r="C31" s="11">
        <f>102+143.76+190.86+2.7+40+94.6+8.6+200</f>
        <v>782.52</v>
      </c>
      <c r="D31" s="11"/>
      <c r="E31" s="11">
        <v>1000</v>
      </c>
      <c r="F31" s="11"/>
      <c r="G31" s="11"/>
      <c r="H31" s="12">
        <f t="shared" si="6"/>
        <v>1000</v>
      </c>
    </row>
    <row r="32" spans="1:8" ht="75">
      <c r="A32" s="9"/>
      <c r="B32" s="10" t="s">
        <v>36</v>
      </c>
      <c r="C32" s="11">
        <f>16.2+411.2+43.6+35.1+200.5+34.5+156.1+98.87</f>
        <v>996.07</v>
      </c>
      <c r="D32" s="11"/>
      <c r="E32" s="11">
        <v>1331</v>
      </c>
      <c r="F32" s="11"/>
      <c r="G32" s="11"/>
      <c r="H32" s="12">
        <f t="shared" si="6"/>
        <v>1331</v>
      </c>
    </row>
    <row r="33" spans="1:8">
      <c r="A33" s="9"/>
      <c r="B33" s="10" t="s">
        <v>37</v>
      </c>
      <c r="C33" s="11">
        <v>13.19</v>
      </c>
      <c r="D33" s="11"/>
      <c r="E33" s="11">
        <v>20</v>
      </c>
      <c r="F33" s="11"/>
      <c r="G33" s="11"/>
      <c r="H33" s="12">
        <f t="shared" si="6"/>
        <v>20</v>
      </c>
    </row>
    <row r="34" spans="1:8" ht="45">
      <c r="A34" s="9"/>
      <c r="B34" s="10" t="s">
        <v>38</v>
      </c>
      <c r="C34" s="11"/>
      <c r="D34" s="11"/>
      <c r="E34" s="11">
        <v>30</v>
      </c>
      <c r="F34" s="11"/>
      <c r="G34" s="11"/>
      <c r="H34" s="12">
        <f t="shared" si="6"/>
        <v>30</v>
      </c>
    </row>
    <row r="35" spans="1:8">
      <c r="A35" s="1">
        <v>226</v>
      </c>
      <c r="B35" s="3" t="s">
        <v>39</v>
      </c>
      <c r="C35" s="4">
        <f t="shared" ref="C35:H35" si="7">SUM(C36:C59)</f>
        <v>692.4</v>
      </c>
      <c r="D35" s="4">
        <f t="shared" si="7"/>
        <v>130.4</v>
      </c>
      <c r="E35" s="4">
        <f t="shared" si="7"/>
        <v>577.4</v>
      </c>
      <c r="F35" s="4">
        <f t="shared" si="7"/>
        <v>0</v>
      </c>
      <c r="G35" s="4">
        <f t="shared" si="7"/>
        <v>0</v>
      </c>
      <c r="H35" s="4">
        <f t="shared" si="7"/>
        <v>707.8</v>
      </c>
    </row>
    <row r="36" spans="1:8" ht="105">
      <c r="A36" s="9"/>
      <c r="B36" s="10" t="s">
        <v>40</v>
      </c>
      <c r="C36" s="11">
        <v>38.4</v>
      </c>
      <c r="D36" s="11"/>
      <c r="E36" s="11"/>
      <c r="F36" s="11"/>
      <c r="G36" s="11"/>
      <c r="H36" s="12">
        <f t="shared" ref="H36:H57" si="8">SUM(D36:G36)</f>
        <v>0</v>
      </c>
    </row>
    <row r="37" spans="1:8" ht="30">
      <c r="A37" s="9"/>
      <c r="B37" s="10" t="s">
        <v>41</v>
      </c>
      <c r="C37" s="11"/>
      <c r="D37" s="11"/>
      <c r="E37" s="11"/>
      <c r="F37" s="11"/>
      <c r="G37" s="11"/>
      <c r="H37" s="12">
        <f t="shared" si="8"/>
        <v>0</v>
      </c>
    </row>
    <row r="38" spans="1:8" ht="60">
      <c r="A38" s="9"/>
      <c r="B38" s="10" t="s">
        <v>42</v>
      </c>
      <c r="C38" s="11"/>
      <c r="D38" s="11"/>
      <c r="E38" s="11"/>
      <c r="F38" s="11"/>
      <c r="G38" s="11"/>
      <c r="H38" s="12">
        <f t="shared" si="8"/>
        <v>0</v>
      </c>
    </row>
    <row r="39" spans="1:8" ht="30">
      <c r="A39" s="9"/>
      <c r="B39" s="10" t="s">
        <v>43</v>
      </c>
      <c r="C39" s="11">
        <f>42.1+14.25</f>
        <v>56.35</v>
      </c>
      <c r="D39" s="11">
        <v>45.4</v>
      </c>
      <c r="E39" s="11">
        <v>35</v>
      </c>
      <c r="F39" s="11"/>
      <c r="G39" s="11"/>
      <c r="H39" s="12">
        <f t="shared" si="8"/>
        <v>80.400000000000006</v>
      </c>
    </row>
    <row r="40" spans="1:8" ht="30">
      <c r="A40" s="9"/>
      <c r="B40" s="10" t="s">
        <v>44</v>
      </c>
      <c r="C40" s="11"/>
      <c r="D40" s="11"/>
      <c r="E40" s="11"/>
      <c r="F40" s="11"/>
      <c r="G40" s="11"/>
      <c r="H40" s="12">
        <f t="shared" si="8"/>
        <v>0</v>
      </c>
    </row>
    <row r="41" spans="1:8">
      <c r="A41" s="9"/>
      <c r="B41" s="10" t="s">
        <v>45</v>
      </c>
      <c r="C41" s="11"/>
      <c r="D41" s="11"/>
      <c r="E41" s="11"/>
      <c r="F41" s="11"/>
      <c r="G41" s="11"/>
      <c r="H41" s="12">
        <f t="shared" si="8"/>
        <v>0</v>
      </c>
    </row>
    <row r="42" spans="1:8">
      <c r="A42" s="9"/>
      <c r="B42" s="10" t="s">
        <v>46</v>
      </c>
      <c r="C42" s="11"/>
      <c r="D42" s="11"/>
      <c r="E42" s="11"/>
      <c r="F42" s="11"/>
      <c r="G42" s="11"/>
      <c r="H42" s="12">
        <f t="shared" si="8"/>
        <v>0</v>
      </c>
    </row>
    <row r="43" spans="1:8" ht="60">
      <c r="A43" s="9"/>
      <c r="B43" s="10" t="s">
        <v>47</v>
      </c>
      <c r="C43" s="11"/>
      <c r="D43" s="11"/>
      <c r="E43" s="11">
        <v>50</v>
      </c>
      <c r="F43" s="11"/>
      <c r="G43" s="11"/>
      <c r="H43" s="12">
        <f t="shared" si="8"/>
        <v>50</v>
      </c>
    </row>
    <row r="44" spans="1:8" ht="30">
      <c r="A44" s="9"/>
      <c r="B44" s="10" t="s">
        <v>48</v>
      </c>
      <c r="C44" s="11">
        <f>3.6+6.4+5.9+15.8</f>
        <v>31.700000000000003</v>
      </c>
      <c r="D44" s="11">
        <v>20</v>
      </c>
      <c r="E44" s="11">
        <v>100</v>
      </c>
      <c r="F44" s="11"/>
      <c r="G44" s="11"/>
      <c r="H44" s="12">
        <f t="shared" si="8"/>
        <v>120</v>
      </c>
    </row>
    <row r="45" spans="1:8" ht="30">
      <c r="A45" s="9"/>
      <c r="B45" s="10" t="s">
        <v>49</v>
      </c>
      <c r="C45" s="11"/>
      <c r="D45" s="11"/>
      <c r="E45" s="11"/>
      <c r="F45" s="11"/>
      <c r="G45" s="11"/>
      <c r="H45" s="12">
        <f t="shared" si="8"/>
        <v>0</v>
      </c>
    </row>
    <row r="46" spans="1:8" ht="30">
      <c r="A46" s="9"/>
      <c r="B46" s="10" t="s">
        <v>50</v>
      </c>
      <c r="C46" s="11"/>
      <c r="D46" s="11"/>
      <c r="E46" s="11"/>
      <c r="F46" s="11"/>
      <c r="G46" s="11"/>
      <c r="H46" s="12">
        <f t="shared" si="8"/>
        <v>0</v>
      </c>
    </row>
    <row r="47" spans="1:8" ht="30">
      <c r="A47" s="9"/>
      <c r="B47" s="10" t="s">
        <v>51</v>
      </c>
      <c r="C47" s="11"/>
      <c r="D47" s="11"/>
      <c r="E47" s="11"/>
      <c r="F47" s="11"/>
      <c r="G47" s="11"/>
      <c r="H47" s="12">
        <f t="shared" si="8"/>
        <v>0</v>
      </c>
    </row>
    <row r="48" spans="1:8" ht="30">
      <c r="A48" s="9"/>
      <c r="B48" s="10" t="s">
        <v>52</v>
      </c>
      <c r="C48" s="11"/>
      <c r="D48" s="11"/>
      <c r="E48" s="11"/>
      <c r="F48" s="11"/>
      <c r="G48" s="11"/>
      <c r="H48" s="12">
        <f t="shared" si="8"/>
        <v>0</v>
      </c>
    </row>
    <row r="49" spans="1:8" ht="30">
      <c r="A49" s="9"/>
      <c r="B49" s="10" t="s">
        <v>53</v>
      </c>
      <c r="C49" s="11"/>
      <c r="D49" s="11"/>
      <c r="E49" s="11"/>
      <c r="F49" s="11"/>
      <c r="G49" s="11"/>
      <c r="H49" s="12">
        <f t="shared" si="8"/>
        <v>0</v>
      </c>
    </row>
    <row r="50" spans="1:8" ht="30">
      <c r="A50" s="9"/>
      <c r="B50" s="10" t="s">
        <v>54</v>
      </c>
      <c r="C50" s="11"/>
      <c r="D50" s="11"/>
      <c r="E50" s="11"/>
      <c r="F50" s="11"/>
      <c r="G50" s="11"/>
      <c r="H50" s="12">
        <f t="shared" si="8"/>
        <v>0</v>
      </c>
    </row>
    <row r="51" spans="1:8" ht="30">
      <c r="A51" s="9"/>
      <c r="B51" s="10" t="s">
        <v>55</v>
      </c>
      <c r="C51" s="11"/>
      <c r="D51" s="11"/>
      <c r="E51" s="11"/>
      <c r="F51" s="11"/>
      <c r="G51" s="11"/>
      <c r="H51" s="12">
        <f t="shared" si="8"/>
        <v>0</v>
      </c>
    </row>
    <row r="52" spans="1:8" ht="30">
      <c r="A52" s="9"/>
      <c r="B52" s="10" t="s">
        <v>56</v>
      </c>
      <c r="C52" s="11"/>
      <c r="D52" s="11"/>
      <c r="E52" s="11"/>
      <c r="F52" s="11"/>
      <c r="G52" s="11"/>
      <c r="H52" s="12">
        <f t="shared" si="8"/>
        <v>0</v>
      </c>
    </row>
    <row r="53" spans="1:8" ht="45">
      <c r="A53" s="9"/>
      <c r="B53" s="10" t="s">
        <v>57</v>
      </c>
      <c r="C53" s="11"/>
      <c r="D53" s="11"/>
      <c r="E53" s="11"/>
      <c r="F53" s="11"/>
      <c r="G53" s="11"/>
      <c r="H53" s="12">
        <f t="shared" si="8"/>
        <v>0</v>
      </c>
    </row>
    <row r="54" spans="1:8" ht="105">
      <c r="A54" s="9"/>
      <c r="B54" s="10" t="s">
        <v>58</v>
      </c>
      <c r="C54" s="11">
        <f>25.4+51+80.6+7.2+63.45</f>
        <v>227.64999999999998</v>
      </c>
      <c r="D54" s="11">
        <v>65</v>
      </c>
      <c r="E54" s="11">
        <v>100</v>
      </c>
      <c r="F54" s="11"/>
      <c r="G54" s="11"/>
      <c r="H54" s="12">
        <f t="shared" si="8"/>
        <v>165</v>
      </c>
    </row>
    <row r="55" spans="1:8" ht="30">
      <c r="A55" s="9"/>
      <c r="B55" s="10" t="s">
        <v>59</v>
      </c>
      <c r="C55" s="11"/>
      <c r="D55" s="11"/>
      <c r="E55" s="11">
        <v>5</v>
      </c>
      <c r="F55" s="11"/>
      <c r="G55" s="11"/>
      <c r="H55" s="12">
        <f t="shared" si="8"/>
        <v>5</v>
      </c>
    </row>
    <row r="56" spans="1:8" ht="75">
      <c r="A56" s="9"/>
      <c r="B56" s="10" t="s">
        <v>60</v>
      </c>
      <c r="C56" s="11"/>
      <c r="D56" s="11"/>
      <c r="E56" s="11"/>
      <c r="F56" s="11"/>
      <c r="G56" s="11"/>
      <c r="H56" s="12">
        <f t="shared" si="8"/>
        <v>0</v>
      </c>
    </row>
    <row r="57" spans="1:8" ht="30">
      <c r="A57" s="9"/>
      <c r="B57" s="10" t="s">
        <v>61</v>
      </c>
      <c r="C57" s="11">
        <f>306.3+32</f>
        <v>338.3</v>
      </c>
      <c r="D57" s="11"/>
      <c r="E57" s="11">
        <v>287.39999999999998</v>
      </c>
      <c r="F57" s="11"/>
      <c r="G57" s="11"/>
      <c r="H57" s="12">
        <f t="shared" si="8"/>
        <v>287.39999999999998</v>
      </c>
    </row>
    <row r="58" spans="1:8" ht="45">
      <c r="A58" s="9"/>
      <c r="B58" s="10" t="s">
        <v>62</v>
      </c>
      <c r="C58" s="11"/>
      <c r="D58" s="11"/>
      <c r="E58" s="11"/>
      <c r="F58" s="11"/>
      <c r="G58" s="11"/>
      <c r="H58" s="12"/>
    </row>
    <row r="59" spans="1:8">
      <c r="A59" s="9"/>
      <c r="B59" s="10" t="s">
        <v>63</v>
      </c>
      <c r="C59" s="11"/>
      <c r="D59" s="11"/>
      <c r="E59" s="11"/>
      <c r="F59" s="11"/>
      <c r="G59" s="11"/>
      <c r="H59" s="12">
        <f>SUM(D59:G59)</f>
        <v>0</v>
      </c>
    </row>
    <row r="60" spans="1:8">
      <c r="A60" s="5">
        <v>290</v>
      </c>
      <c r="B60" s="6" t="s">
        <v>64</v>
      </c>
      <c r="C60" s="7">
        <f t="shared" ref="C60:H60" si="9">SUM(C61:C65)</f>
        <v>0</v>
      </c>
      <c r="D60" s="7">
        <f t="shared" si="9"/>
        <v>0</v>
      </c>
      <c r="E60" s="7">
        <f t="shared" si="9"/>
        <v>0</v>
      </c>
      <c r="F60" s="7">
        <f t="shared" si="9"/>
        <v>0</v>
      </c>
      <c r="G60" s="7">
        <f t="shared" si="9"/>
        <v>0</v>
      </c>
      <c r="H60" s="7">
        <f t="shared" si="9"/>
        <v>0</v>
      </c>
    </row>
    <row r="61" spans="1:8" ht="45">
      <c r="A61" s="9"/>
      <c r="B61" s="10" t="s">
        <v>65</v>
      </c>
      <c r="C61" s="11"/>
      <c r="D61" s="11"/>
      <c r="E61" s="11"/>
      <c r="F61" s="11"/>
      <c r="G61" s="11"/>
      <c r="H61" s="12">
        <f>SUM(D61:G61)</f>
        <v>0</v>
      </c>
    </row>
    <row r="62" spans="1:8" ht="30">
      <c r="A62" s="9"/>
      <c r="B62" s="10" t="s">
        <v>66</v>
      </c>
      <c r="C62" s="11"/>
      <c r="D62" s="11"/>
      <c r="E62" s="11"/>
      <c r="F62" s="11"/>
      <c r="G62" s="11"/>
      <c r="H62" s="12">
        <f>SUM(D62:G62)</f>
        <v>0</v>
      </c>
    </row>
    <row r="63" spans="1:8" ht="45">
      <c r="A63" s="9"/>
      <c r="B63" s="10" t="s">
        <v>67</v>
      </c>
      <c r="C63" s="11"/>
      <c r="D63" s="11"/>
      <c r="E63" s="11"/>
      <c r="F63" s="11"/>
      <c r="G63" s="11"/>
      <c r="H63" s="12">
        <f>SUM(D63:G63)</f>
        <v>0</v>
      </c>
    </row>
    <row r="64" spans="1:8">
      <c r="A64" s="9"/>
      <c r="B64" s="10" t="s">
        <v>68</v>
      </c>
      <c r="C64" s="11"/>
      <c r="D64" s="11"/>
      <c r="E64" s="11"/>
      <c r="F64" s="11"/>
      <c r="G64" s="11"/>
      <c r="H64" s="12">
        <f>SUM(D64:G64)</f>
        <v>0</v>
      </c>
    </row>
    <row r="65" spans="1:8" ht="30">
      <c r="A65" s="9"/>
      <c r="B65" s="10" t="s">
        <v>69</v>
      </c>
      <c r="C65" s="11"/>
      <c r="D65" s="11"/>
      <c r="E65" s="11"/>
      <c r="F65" s="11"/>
      <c r="G65" s="11"/>
      <c r="H65" s="12">
        <f>SUM(D65:G65)</f>
        <v>0</v>
      </c>
    </row>
    <row r="66" spans="1:8">
      <c r="A66" s="5">
        <v>300</v>
      </c>
      <c r="B66" s="6" t="s">
        <v>70</v>
      </c>
      <c r="C66" s="7">
        <f t="shared" ref="C66:H66" si="10">C67+C68</f>
        <v>6215.84</v>
      </c>
      <c r="D66" s="7">
        <f t="shared" si="10"/>
        <v>8091.1</v>
      </c>
      <c r="E66" s="7">
        <f t="shared" si="10"/>
        <v>1508.1</v>
      </c>
      <c r="F66" s="7">
        <f t="shared" si="10"/>
        <v>0</v>
      </c>
      <c r="G66" s="7">
        <f t="shared" si="10"/>
        <v>0</v>
      </c>
      <c r="H66" s="7">
        <f t="shared" si="10"/>
        <v>9599.2000000000007</v>
      </c>
    </row>
    <row r="67" spans="1:8">
      <c r="A67" s="1">
        <v>310</v>
      </c>
      <c r="B67" s="3" t="s">
        <v>71</v>
      </c>
      <c r="C67" s="8"/>
      <c r="D67" s="8"/>
      <c r="E67" s="8"/>
      <c r="F67" s="8"/>
      <c r="G67" s="8"/>
      <c r="H67" s="4">
        <f>SUM(D67:G67)</f>
        <v>0</v>
      </c>
    </row>
    <row r="68" spans="1:8">
      <c r="A68" s="1">
        <v>340</v>
      </c>
      <c r="B68" s="3" t="s">
        <v>72</v>
      </c>
      <c r="C68" s="4">
        <f t="shared" ref="C68:H68" si="11">SUM(C69:C92)</f>
        <v>6215.84</v>
      </c>
      <c r="D68" s="4">
        <f t="shared" si="11"/>
        <v>8091.1</v>
      </c>
      <c r="E68" s="4">
        <f t="shared" si="11"/>
        <v>1508.1</v>
      </c>
      <c r="F68" s="4">
        <f t="shared" si="11"/>
        <v>0</v>
      </c>
      <c r="G68" s="4">
        <f t="shared" si="11"/>
        <v>0</v>
      </c>
      <c r="H68" s="4">
        <f t="shared" si="11"/>
        <v>9599.2000000000007</v>
      </c>
    </row>
    <row r="69" spans="1:8" ht="30">
      <c r="A69" s="9"/>
      <c r="B69" s="10" t="s">
        <v>73</v>
      </c>
      <c r="C69" s="11"/>
      <c r="D69" s="11"/>
      <c r="E69" s="11"/>
      <c r="F69" s="11"/>
      <c r="G69" s="11"/>
      <c r="H69" s="12">
        <f t="shared" ref="H69:H91" si="12">SUM(D69:G69)</f>
        <v>0</v>
      </c>
    </row>
    <row r="70" spans="1:8" ht="45">
      <c r="A70" s="9"/>
      <c r="B70" s="10" t="s">
        <v>74</v>
      </c>
      <c r="C70" s="11">
        <v>42.7</v>
      </c>
      <c r="D70" s="11"/>
      <c r="E70" s="11">
        <v>150</v>
      </c>
      <c r="F70" s="11"/>
      <c r="G70" s="11"/>
      <c r="H70" s="12">
        <f t="shared" si="12"/>
        <v>150</v>
      </c>
    </row>
    <row r="71" spans="1:8" ht="60">
      <c r="A71" s="9"/>
      <c r="B71" s="10" t="s">
        <v>75</v>
      </c>
      <c r="C71" s="11">
        <v>29.4</v>
      </c>
      <c r="D71" s="11"/>
      <c r="E71" s="11">
        <v>150</v>
      </c>
      <c r="F71" s="11"/>
      <c r="G71" s="11"/>
      <c r="H71" s="12">
        <f t="shared" si="12"/>
        <v>150</v>
      </c>
    </row>
    <row r="72" spans="1:8" ht="30">
      <c r="A72" s="9"/>
      <c r="B72" s="13" t="s">
        <v>76</v>
      </c>
      <c r="C72" s="11">
        <v>261.74</v>
      </c>
      <c r="D72" s="11">
        <v>200</v>
      </c>
      <c r="E72" s="11"/>
      <c r="F72" s="11"/>
      <c r="G72" s="11"/>
      <c r="H72" s="12">
        <f t="shared" si="12"/>
        <v>200</v>
      </c>
    </row>
    <row r="73" spans="1:8" ht="30">
      <c r="A73" s="9"/>
      <c r="B73" s="10" t="s">
        <v>77</v>
      </c>
      <c r="C73" s="11"/>
      <c r="D73" s="11"/>
      <c r="E73" s="11"/>
      <c r="F73" s="11"/>
      <c r="G73" s="11"/>
      <c r="H73" s="12">
        <f t="shared" si="12"/>
        <v>0</v>
      </c>
    </row>
    <row r="74" spans="1:8" ht="30">
      <c r="A74" s="9"/>
      <c r="B74" s="10" t="s">
        <v>78</v>
      </c>
      <c r="C74" s="11">
        <v>81.400000000000006</v>
      </c>
      <c r="D74" s="11"/>
      <c r="E74" s="11">
        <v>250</v>
      </c>
      <c r="F74" s="11"/>
      <c r="G74" s="11"/>
      <c r="H74" s="12">
        <f t="shared" si="12"/>
        <v>250</v>
      </c>
    </row>
    <row r="75" spans="1:8" ht="30">
      <c r="A75" s="9"/>
      <c r="B75" s="10" t="s">
        <v>79</v>
      </c>
      <c r="C75" s="11"/>
      <c r="D75" s="11"/>
      <c r="E75" s="11"/>
      <c r="F75" s="11"/>
      <c r="G75" s="11"/>
      <c r="H75" s="12">
        <f t="shared" si="12"/>
        <v>0</v>
      </c>
    </row>
    <row r="76" spans="1:8">
      <c r="A76" s="9"/>
      <c r="B76" s="10" t="s">
        <v>80</v>
      </c>
      <c r="C76" s="11">
        <v>10</v>
      </c>
      <c r="D76" s="11"/>
      <c r="E76" s="11">
        <v>40</v>
      </c>
      <c r="F76" s="11"/>
      <c r="G76" s="11"/>
      <c r="H76" s="12">
        <f t="shared" si="12"/>
        <v>40</v>
      </c>
    </row>
    <row r="77" spans="1:8">
      <c r="A77" s="9"/>
      <c r="B77" s="10" t="s">
        <v>81</v>
      </c>
      <c r="C77" s="11"/>
      <c r="D77" s="11"/>
      <c r="E77" s="11"/>
      <c r="F77" s="11"/>
      <c r="G77" s="11"/>
      <c r="H77" s="12">
        <f t="shared" si="12"/>
        <v>0</v>
      </c>
    </row>
    <row r="78" spans="1:8">
      <c r="A78" s="9"/>
      <c r="B78" s="10" t="s">
        <v>82</v>
      </c>
      <c r="C78" s="11">
        <f>6.36+10.91</f>
        <v>17.27</v>
      </c>
      <c r="D78" s="11"/>
      <c r="E78" s="11">
        <v>50</v>
      </c>
      <c r="F78" s="11"/>
      <c r="G78" s="11"/>
      <c r="H78" s="12">
        <f t="shared" si="12"/>
        <v>50</v>
      </c>
    </row>
    <row r="79" spans="1:8">
      <c r="A79" s="9"/>
      <c r="B79" s="10" t="s">
        <v>83</v>
      </c>
      <c r="C79" s="11"/>
      <c r="D79" s="11"/>
      <c r="E79" s="11"/>
      <c r="F79" s="11"/>
      <c r="G79" s="11"/>
      <c r="H79" s="12">
        <f t="shared" si="12"/>
        <v>0</v>
      </c>
    </row>
    <row r="80" spans="1:8">
      <c r="A80" s="9"/>
      <c r="B80" s="10" t="s">
        <v>84</v>
      </c>
      <c r="C80" s="11">
        <f>93.8+19+7.4+20+2.2</f>
        <v>142.39999999999998</v>
      </c>
      <c r="D80" s="11"/>
      <c r="E80" s="11">
        <v>418.1</v>
      </c>
      <c r="F80" s="11"/>
      <c r="G80" s="11"/>
      <c r="H80" s="12">
        <f t="shared" si="12"/>
        <v>418.1</v>
      </c>
    </row>
    <row r="81" spans="1:8">
      <c r="A81" s="9"/>
      <c r="B81" s="10" t="s">
        <v>85</v>
      </c>
      <c r="C81" s="11">
        <v>107.43</v>
      </c>
      <c r="D81" s="11"/>
      <c r="E81" s="11">
        <v>350</v>
      </c>
      <c r="F81" s="11"/>
      <c r="G81" s="11"/>
      <c r="H81" s="12">
        <f t="shared" si="12"/>
        <v>350</v>
      </c>
    </row>
    <row r="82" spans="1:8" ht="45">
      <c r="A82" s="9"/>
      <c r="B82" s="13" t="s">
        <v>86</v>
      </c>
      <c r="C82" s="11">
        <f>5.1+2</f>
        <v>7.1</v>
      </c>
      <c r="D82" s="11">
        <v>10</v>
      </c>
      <c r="E82" s="11"/>
      <c r="F82" s="11"/>
      <c r="G82" s="11"/>
      <c r="H82" s="12">
        <f t="shared" si="12"/>
        <v>10</v>
      </c>
    </row>
    <row r="83" spans="1:8">
      <c r="A83" s="9"/>
      <c r="B83" s="10" t="s">
        <v>87</v>
      </c>
      <c r="C83" s="11"/>
      <c r="D83" s="11"/>
      <c r="E83" s="11"/>
      <c r="F83" s="11"/>
      <c r="G83" s="11"/>
      <c r="H83" s="12">
        <f t="shared" si="12"/>
        <v>0</v>
      </c>
    </row>
    <row r="84" spans="1:8">
      <c r="A84" s="9"/>
      <c r="B84" s="13" t="s">
        <v>88</v>
      </c>
      <c r="C84" s="11">
        <v>5334.8</v>
      </c>
      <c r="D84" s="11">
        <v>7721.1</v>
      </c>
      <c r="E84" s="11"/>
      <c r="F84" s="11"/>
      <c r="G84" s="11"/>
      <c r="H84" s="12">
        <f t="shared" si="12"/>
        <v>7721.1</v>
      </c>
    </row>
    <row r="85" spans="1:8">
      <c r="A85" s="9"/>
      <c r="B85" s="10" t="s">
        <v>89</v>
      </c>
      <c r="C85" s="11"/>
      <c r="D85" s="11"/>
      <c r="E85" s="11"/>
      <c r="F85" s="11"/>
      <c r="G85" s="11"/>
      <c r="H85" s="12">
        <f t="shared" si="12"/>
        <v>0</v>
      </c>
    </row>
    <row r="86" spans="1:8">
      <c r="A86" s="9"/>
      <c r="B86" s="10" t="s">
        <v>90</v>
      </c>
      <c r="C86" s="11"/>
      <c r="D86" s="11"/>
      <c r="E86" s="11"/>
      <c r="F86" s="11"/>
      <c r="G86" s="11"/>
      <c r="H86" s="12">
        <f t="shared" si="12"/>
        <v>0</v>
      </c>
    </row>
    <row r="87" spans="1:8">
      <c r="A87" s="9"/>
      <c r="B87" s="10" t="s">
        <v>91</v>
      </c>
      <c r="C87" s="11">
        <f>10.4+42.1</f>
        <v>52.5</v>
      </c>
      <c r="D87" s="11">
        <v>60</v>
      </c>
      <c r="E87" s="11"/>
      <c r="F87" s="11"/>
      <c r="G87" s="11"/>
      <c r="H87" s="12">
        <f t="shared" si="12"/>
        <v>60</v>
      </c>
    </row>
    <row r="88" spans="1:8" ht="60">
      <c r="A88" s="9"/>
      <c r="B88" s="10" t="s">
        <v>92</v>
      </c>
      <c r="C88" s="11">
        <f>10.7+2.3+26</f>
        <v>39</v>
      </c>
      <c r="D88" s="11"/>
      <c r="E88" s="11">
        <v>100</v>
      </c>
      <c r="F88" s="11"/>
      <c r="G88" s="11"/>
      <c r="H88" s="12">
        <f t="shared" si="12"/>
        <v>100</v>
      </c>
    </row>
    <row r="89" spans="1:8" ht="90">
      <c r="A89" s="9"/>
      <c r="B89" s="14" t="s">
        <v>93</v>
      </c>
      <c r="C89" s="11">
        <f>1.5+18</f>
        <v>19.5</v>
      </c>
      <c r="D89" s="11">
        <v>30</v>
      </c>
      <c r="E89" s="11"/>
      <c r="F89" s="11"/>
      <c r="G89" s="11"/>
      <c r="H89" s="12">
        <f t="shared" si="12"/>
        <v>30</v>
      </c>
    </row>
    <row r="90" spans="1:8" ht="30">
      <c r="A90" s="9"/>
      <c r="B90" s="14" t="s">
        <v>94</v>
      </c>
      <c r="C90" s="11">
        <v>30</v>
      </c>
      <c r="D90" s="11">
        <v>30</v>
      </c>
      <c r="E90" s="11"/>
      <c r="F90" s="11"/>
      <c r="G90" s="11"/>
      <c r="H90" s="12">
        <f t="shared" si="12"/>
        <v>30</v>
      </c>
    </row>
    <row r="91" spans="1:8">
      <c r="A91" s="9"/>
      <c r="B91" s="14" t="s">
        <v>95</v>
      </c>
      <c r="C91" s="11">
        <v>40.6</v>
      </c>
      <c r="D91" s="11">
        <v>40</v>
      </c>
      <c r="E91" s="11"/>
      <c r="F91" s="11"/>
      <c r="G91" s="11"/>
      <c r="H91" s="12">
        <f t="shared" si="12"/>
        <v>40</v>
      </c>
    </row>
    <row r="92" spans="1:8" ht="30">
      <c r="A92" s="9"/>
      <c r="B92" s="10" t="s">
        <v>96</v>
      </c>
      <c r="C92" s="11"/>
      <c r="D92" s="11"/>
      <c r="E92" s="11"/>
      <c r="F92" s="11"/>
      <c r="G92" s="11"/>
      <c r="H92" s="12">
        <f>SUM(D92:G92)</f>
        <v>0</v>
      </c>
    </row>
    <row r="94" spans="1:8" ht="30">
      <c r="B94" s="15" t="s">
        <v>97</v>
      </c>
    </row>
    <row r="95" spans="1:8">
      <c r="B95" s="16"/>
    </row>
    <row r="96" spans="1:8">
      <c r="B96" s="16"/>
    </row>
    <row r="97" spans="2:2">
      <c r="B97" t="s">
        <v>98</v>
      </c>
    </row>
    <row r="98" spans="2:2">
      <c r="B98" s="17" t="s">
        <v>99</v>
      </c>
    </row>
    <row r="99" spans="2:2">
      <c r="B99" s="18" t="s">
        <v>100</v>
      </c>
    </row>
    <row r="100" spans="2:2">
      <c r="B100" s="17" t="s">
        <v>101</v>
      </c>
    </row>
    <row r="101" spans="2:2">
      <c r="B101" s="18" t="s">
        <v>102</v>
      </c>
    </row>
  </sheetData>
  <protectedRanges>
    <protectedRange sqref="B98 B100" name="Диапазон3"/>
    <protectedRange sqref="C7:G92" name="Диапазон2"/>
  </protectedRanges>
  <mergeCells count="4">
    <mergeCell ref="A3:A4"/>
    <mergeCell ref="B3:B4"/>
    <mergeCell ref="C3:C4"/>
    <mergeCell ref="D3:H3"/>
  </mergeCells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01.01.2013</vt:lpstr>
      <vt:lpstr>01.11.2013</vt:lpstr>
      <vt:lpstr>Лист1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2014-03-14T10:21:26Z</cp:lastPrinted>
  <dcterms:created xsi:type="dcterms:W3CDTF">2006-09-28T05:33:49Z</dcterms:created>
  <dcterms:modified xsi:type="dcterms:W3CDTF">2014-03-14T10:22:13Z</dcterms:modified>
</cp:coreProperties>
</file>